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emens/Library/CloudStorage/OneDrive-Persönlich/1-Dokumente/1-Professsional Projects/5-EMARTICON_22/3-Emarticon-Vorlagen/2-Emarticon-Firmenpräsentation und Lead-Magnete/2-Lead-Magnete/2-Checkliste SCM/0-Aktuelle Version/Für Upload/"/>
    </mc:Choice>
  </mc:AlternateContent>
  <xr:revisionPtr revIDLastSave="0" documentId="13_ncr:1_{8B17F607-9349-A749-8272-30FFA1996CCF}" xr6:coauthVersionLast="47" xr6:coauthVersionMax="47" xr10:uidLastSave="{00000000-0000-0000-0000-000000000000}"/>
  <workbookProtection workbookAlgorithmName="SHA-512" workbookHashValue="45c5S7uShJlxE67Fa1auF/dm+Q6D3KHOWegKSzA7a+TN9EJp70wA1DWBl4w/4xPp9sN8v+0jq0LjcyxK5ZLeLA==" workbookSaltValue="RDdps6A2zwZjfpi4meccTA==" workbookSpinCount="100000" lockStructure="1"/>
  <bookViews>
    <workbookView xWindow="0" yWindow="500" windowWidth="28800" windowHeight="17500" xr2:uid="{03CDC9E3-38F6-3743-94AD-D044E635AE74}"/>
  </bookViews>
  <sheets>
    <sheet name="Checkliste" sheetId="1" r:id="rId1"/>
    <sheet name="." sheetId="2" r:id="rId2"/>
  </sheets>
  <definedNames>
    <definedName name="Auswahl_Stimmt_gar_nicht">'.'!$A$12</definedName>
    <definedName name="_xlnm.Print_Area" localSheetId="0">Checkliste!$A:$B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" i="2" l="1"/>
  <c r="A42" i="1" l="1"/>
  <c r="V3" i="2"/>
  <c r="V4" i="2"/>
  <c r="V2" i="2"/>
  <c r="M6" i="2"/>
  <c r="O6" i="2"/>
  <c r="P57" i="2"/>
  <c r="S51" i="2"/>
  <c r="L53" i="2"/>
  <c r="L9" i="2"/>
  <c r="P9" i="2" s="1"/>
  <c r="R9" i="2" s="1"/>
  <c r="S9" i="2"/>
  <c r="L11" i="2"/>
  <c r="L12" i="2"/>
  <c r="L13" i="2"/>
  <c r="L14" i="2"/>
  <c r="L15" i="2"/>
  <c r="L16" i="2"/>
  <c r="L17" i="2"/>
  <c r="L18" i="2"/>
  <c r="L19" i="2"/>
  <c r="L21" i="2"/>
  <c r="L22" i="2"/>
  <c r="L23" i="2"/>
  <c r="L24" i="2"/>
  <c r="L25" i="2"/>
  <c r="L26" i="2"/>
  <c r="P28" i="2"/>
  <c r="Q28" i="2"/>
  <c r="R28" i="2"/>
  <c r="S28" i="2"/>
  <c r="L31" i="2"/>
  <c r="L32" i="2"/>
  <c r="Q32" i="2"/>
  <c r="L33" i="2"/>
  <c r="L34" i="2"/>
  <c r="L35" i="2"/>
  <c r="Q35" i="2"/>
  <c r="L36" i="2"/>
  <c r="L37" i="2"/>
  <c r="Q37" i="2"/>
  <c r="P39" i="2"/>
  <c r="Q39" i="2"/>
  <c r="R39" i="2"/>
  <c r="S39" i="2"/>
  <c r="L42" i="2"/>
  <c r="L43" i="2"/>
  <c r="S43" i="2"/>
  <c r="L44" i="2"/>
  <c r="L45" i="2"/>
  <c r="L46" i="2"/>
  <c r="P48" i="2"/>
  <c r="Q48" i="2"/>
  <c r="L51" i="2"/>
  <c r="P51" i="2" s="1"/>
  <c r="R51" i="2" s="1"/>
  <c r="L52" i="2"/>
  <c r="P52" i="2" s="1"/>
  <c r="R52" i="2" s="1"/>
  <c r="L54" i="2"/>
  <c r="L55" i="2"/>
  <c r="P55" i="2" s="1"/>
  <c r="R55" i="2" s="1"/>
  <c r="N57" i="2" l="1"/>
  <c r="P53" i="2"/>
  <c r="R53" i="2" s="1"/>
  <c r="S32" i="2"/>
  <c r="P54" i="2"/>
  <c r="R54" i="2" s="1"/>
  <c r="P26" i="2"/>
  <c r="R26" i="2" s="1"/>
  <c r="P24" i="2"/>
  <c r="R24" i="2" s="1"/>
  <c r="P46" i="2"/>
  <c r="R46" i="2" s="1"/>
  <c r="P37" i="2"/>
  <c r="R37" i="2" s="1"/>
  <c r="P35" i="2"/>
  <c r="R35" i="2" s="1"/>
  <c r="P32" i="2"/>
  <c r="R32" i="2" s="1"/>
  <c r="N48" i="2"/>
  <c r="P43" i="2"/>
  <c r="R43" i="2" s="1"/>
  <c r="P19" i="2"/>
  <c r="R19" i="2" s="1"/>
  <c r="B32" i="1"/>
  <c r="M28" i="2" l="1"/>
  <c r="L48" i="2"/>
  <c r="M57" i="2"/>
  <c r="B61" i="1" s="1"/>
  <c r="M48" i="2"/>
  <c r="B51" i="1" s="1"/>
  <c r="L39" i="2"/>
  <c r="L28" i="2"/>
  <c r="M39" i="2"/>
  <c r="F42" i="2"/>
  <c r="C26" i="2"/>
  <c r="C25" i="2"/>
  <c r="C24" i="2"/>
  <c r="C23" i="2"/>
  <c r="F43" i="2"/>
  <c r="F40" i="2"/>
  <c r="A87" i="2"/>
  <c r="A86" i="2"/>
  <c r="A85" i="2"/>
  <c r="A84" i="2"/>
  <c r="L3" i="2" l="1"/>
  <c r="B41" i="1"/>
  <c r="N4" i="2"/>
  <c r="N3" i="2"/>
  <c r="L4" i="2"/>
  <c r="A105" i="2"/>
  <c r="P3" i="2"/>
  <c r="A113" i="2"/>
  <c r="P4" i="2"/>
  <c r="A121" i="2"/>
  <c r="P5" i="2"/>
  <c r="L57" i="2"/>
  <c r="B69" i="2" s="1"/>
  <c r="L5" i="2"/>
  <c r="N5" i="2"/>
  <c r="A97" i="2"/>
  <c r="P2" i="2"/>
  <c r="B29" i="1"/>
  <c r="L2" i="2"/>
  <c r="N2" i="2"/>
  <c r="C75" i="2" l="1"/>
  <c r="B75" i="2"/>
  <c r="L6" i="2"/>
  <c r="W3" i="2" s="1"/>
  <c r="W5" i="2" s="1"/>
  <c r="B4" i="1" s="1"/>
  <c r="N6" i="2"/>
  <c r="W4" i="2" s="1"/>
  <c r="B39" i="2"/>
  <c r="B59" i="2"/>
  <c r="B49" i="2"/>
  <c r="B71" i="2"/>
  <c r="B70" i="2"/>
  <c r="B73" i="2"/>
  <c r="B72" i="2"/>
  <c r="B74" i="2"/>
  <c r="C65" i="2" l="1"/>
  <c r="C74" i="2" s="1"/>
  <c r="D74" i="2" s="1"/>
  <c r="B65" i="2"/>
  <c r="C51" i="2"/>
  <c r="C60" i="2" s="1"/>
  <c r="B61" i="2"/>
  <c r="C41" i="2"/>
  <c r="B40" i="2"/>
  <c r="B63" i="2"/>
  <c r="B62" i="2"/>
  <c r="B60" i="2"/>
  <c r="B64" i="2"/>
  <c r="C40" i="2"/>
  <c r="D75" i="2"/>
  <c r="C52" i="2"/>
  <c r="C61" i="2" s="1"/>
  <c r="C70" i="2" s="1"/>
  <c r="B54" i="2"/>
  <c r="B50" i="2"/>
  <c r="C50" i="2"/>
  <c r="B52" i="2"/>
  <c r="C53" i="2"/>
  <c r="C62" i="2" s="1"/>
  <c r="C71" i="2" s="1"/>
  <c r="B55" i="2"/>
  <c r="C55" i="2"/>
  <c r="B53" i="2"/>
  <c r="C54" i="2"/>
  <c r="C63" i="2" s="1"/>
  <c r="C72" i="2" s="1"/>
  <c r="B51" i="2"/>
  <c r="C45" i="2"/>
  <c r="B42" i="2"/>
  <c r="B44" i="2"/>
  <c r="B45" i="2"/>
  <c r="B41" i="2"/>
  <c r="B43" i="2"/>
  <c r="C43" i="2"/>
  <c r="C44" i="2"/>
  <c r="C42" i="2"/>
  <c r="D45" i="2" l="1"/>
  <c r="C64" i="2"/>
  <c r="D70" i="2"/>
  <c r="D50" i="2"/>
  <c r="D54" i="2"/>
  <c r="D51" i="2"/>
  <c r="D53" i="2"/>
  <c r="D65" i="2"/>
  <c r="D60" i="2"/>
  <c r="D55" i="2"/>
  <c r="D52" i="2"/>
  <c r="D42" i="2"/>
  <c r="D40" i="2"/>
  <c r="D43" i="2"/>
  <c r="D41" i="2"/>
  <c r="D44" i="2"/>
  <c r="B56" i="2" l="1"/>
  <c r="C73" i="2"/>
  <c r="D73" i="2" s="1"/>
  <c r="D64" i="2"/>
  <c r="D61" i="2"/>
  <c r="B30" i="1"/>
  <c r="A98" i="2" s="1"/>
  <c r="A99" i="2" s="1"/>
  <c r="B46" i="2"/>
  <c r="B42" i="1"/>
  <c r="A106" i="2" s="1"/>
  <c r="A107" i="2" s="1"/>
  <c r="D63" i="2"/>
  <c r="D72" i="2"/>
  <c r="D62" i="2"/>
  <c r="D71" i="2"/>
  <c r="B62" i="1" l="1"/>
  <c r="B66" i="2"/>
  <c r="B76" i="2"/>
  <c r="B85" i="2"/>
  <c r="B84" i="2"/>
  <c r="B52" i="1"/>
  <c r="B86" i="2" s="1"/>
  <c r="A114" i="2" l="1"/>
  <c r="A115" i="2" s="1"/>
  <c r="B87" i="2"/>
  <c r="A122" i="2"/>
  <c r="A123" i="2" s="1"/>
  <c r="A131" i="2" l="1"/>
  <c r="A134" i="2"/>
  <c r="A146" i="2" l="1"/>
  <c r="B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tc={004E6D41-DD5C-BE41-BE47-F5E71A47BD37}</author>
    <author>tc={9596BF24-6A94-6B4F-9F25-4928C7DE35BE}</author>
    <author>tc={3A84B8CA-B561-EE4E-8366-64406AEBDB3F}</author>
    <author>tc={59476770-352B-5947-ADA7-F6ADC93BA04E}</author>
    <author>tc={185266AC-3118-1C48-9412-22BB7F4833F6}</author>
    <author>tc={8E6C5263-8DC2-A346-959F-955014D5A260}</author>
    <author>tc={01F520AA-30BA-5A46-B2CC-C0F743296B20}</author>
    <author>tc={044DBB81-CB37-8F46-900F-39D74B20238B}</author>
    <author>tc={85437D67-0486-6F44-9FBA-DC1EAA46B7B8}</author>
    <author>tc={2349272D-F914-664A-9FC4-621C1C17DCD5}</author>
  </authors>
  <commentList>
    <comment ref="A3" authorId="0" shapeId="0" xr:uid="{004E6D41-DD5C-BE41-BE47-F5E71A47BD3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Handlungsempfehlung basierend auf Prio-Themen und Punktezahl</t>
      </text>
    </comment>
    <comment ref="A4" authorId="1" shapeId="0" xr:uid="{9596BF24-6A94-6B4F-9F25-4928C7DE35B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Gewichtete Bewertung vor Berücksichtigung von Prio-Themen</t>
      </text>
    </comment>
    <comment ref="A29" authorId="2" shapeId="0" xr:uid="{3A84B8CA-B561-EE4E-8366-64406AEBDB3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Gewichtete Bewertung vor Berücksichtigung von Prio-Themen</t>
      </text>
    </comment>
    <comment ref="A30" authorId="3" shapeId="0" xr:uid="{59476770-352B-5947-ADA7-F6ADC93BA04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Basierend auf Prio-Themen und Punktezahl</t>
      </text>
    </comment>
    <comment ref="A41" authorId="4" shapeId="0" xr:uid="{185266AC-3118-1C48-9412-22BB7F4833F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(gewichtete Bewertung vor Berücksichtigung von Prio-Themen)</t>
      </text>
    </comment>
    <comment ref="A42" authorId="5" shapeId="0" xr:uid="{8E6C5263-8DC2-A346-959F-955014D5A26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Nach Nennung Firmentyp: Handlungsempfehlung basierend auf Prio-Themen und Punktezahl</t>
      </text>
    </comment>
    <comment ref="A51" authorId="6" shapeId="0" xr:uid="{01F520AA-30BA-5A46-B2CC-C0F743296B2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Gewichtete Bewertung vor Berücksichtigung von Prio-Themen</t>
      </text>
    </comment>
    <comment ref="A52" authorId="7" shapeId="0" xr:uid="{044DBB81-CB37-8F46-900F-39D74B20238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Handlungsempfehlung basierend auf Prio-Themen und Punktezahl</t>
      </text>
    </comment>
    <comment ref="A61" authorId="8" shapeId="0" xr:uid="{85437D67-0486-6F44-9FBA-DC1EAA46B7B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Gewichtete Bewertung vor Berücksichtigung von Prio-Themen</t>
      </text>
    </comment>
    <comment ref="A62" authorId="9" shapeId="0" xr:uid="{2349272D-F914-664A-9FC4-621C1C17DCD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Handlungsempfehlung basierend auf Prio-Themen und Punktezahl</t>
      </text>
    </comment>
  </commentList>
</comments>
</file>

<file path=xl/sharedStrings.xml><?xml version="1.0" encoding="utf-8"?>
<sst xmlns="http://schemas.openxmlformats.org/spreadsheetml/2006/main" count="327" uniqueCount="161">
  <si>
    <t>Supply-Risiko-Management-Checkliste</t>
  </si>
  <si>
    <t>Gesamtergebnis</t>
  </si>
  <si>
    <t>Handlungsbedarf</t>
  </si>
  <si>
    <t>Gesamtpunktezahl (0-1)</t>
  </si>
  <si>
    <t xml:space="preserve">Wir helfen Kosten und Risiken zu senken. Kontaktieren Sie uns unter info@emarticon.de </t>
  </si>
  <si>
    <t>Firmentyp / Unternehmenstyp</t>
  </si>
  <si>
    <t>Bitte auswählen</t>
  </si>
  <si>
    <t>Bereich 1: Risikomanagement (RM)</t>
  </si>
  <si>
    <t>Einschätzung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</si>
  <si>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Risiken der Lieferkette werden systematisch und regelmäßig gemessen, die Umsetzung abgeleiteter Maßnahmen wird nachgehalten.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</si>
  <si>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Risikomessung schließt die folgenden acht Faktoren ein</t>
    </r>
    <r>
      <rPr>
        <sz val="10"/>
        <color theme="1"/>
        <rFont val="Symbol"/>
        <charset val="2"/>
      </rPr>
      <t>:</t>
    </r>
  </si>
  <si>
    <t>Auswahl nächste 8 Zeilen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</si>
  <si>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Abhängigkeit von einzelnen Lieferanten und Sublieferanten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</si>
  <si>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Standortrisiken durch z.B. politische Konflikte, Korruption, Infrastruktur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</si>
  <si>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Abhängigkeit von Versorgung durch Rohstoffe und Energie</t>
    </r>
  </si>
  <si>
    <t>4.    Naturkatastrophen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</si>
  <si>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Cyber-Risiken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</si>
  <si>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Inflation und Preisschock durch Verknappung</t>
    </r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</si>
  <si>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Risiken, dass Menschenrechte, Arbeitsschutz &amp; Koalitionsfreiheit von Arbeitnehmer*innen und Geschäftspartnern verletzt werden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</si>
  <si>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Umweltrisiken durch Produktion &amp; Handel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</si>
  <si>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Das Unternehmen gleicht die eigene Einschätzung von Risiken mit externen Benchmarks (wie z.B. dem FM Global Resilience Index) ab</t>
    </r>
    <r>
      <rPr>
        <sz val="10"/>
        <color theme="1"/>
        <rFont val="Symbol"/>
        <charset val="2"/>
      </rPr>
      <t>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</si>
  <si>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Risikominderung schließt die Nutzung bzw. Prüfung folgender Mittel ein</t>
    </r>
    <r>
      <rPr>
        <sz val="10"/>
        <color theme="1"/>
        <rFont val="Symbol"/>
        <charset val="2"/>
      </rPr>
      <t>:</t>
    </r>
  </si>
  <si>
    <t>Auswahl nächste 4 Zeilen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</si>
  <si>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Calibri"/>
        <family val="2"/>
        <scheme val="minor"/>
      </rPr>
      <t>Lieferquellen-Diversifizierung (z.B. Second Sourcing &amp; "Right Shoring")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</si>
  <si>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Calibri"/>
        <family val="2"/>
        <scheme val="minor"/>
      </rPr>
      <t>KI/IoT-basiertes Lager- und Lieferkettenmanagement (nur produzierendes Gewerbe und Handel) bzw. KI-basierte Bedarfsplanung (auch sonstiges Gewerbe)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</si>
  <si>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Calibri"/>
        <family val="2"/>
        <scheme val="minor"/>
      </rPr>
      <t>Finanzmaßnahmen wie z.B. Versicherungen, Supply Chain Finance Programme (Handelsfinanzierung), Financial Hedging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</si>
  <si>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Calibri"/>
        <family val="2"/>
        <scheme val="minor"/>
      </rPr>
      <t>KI-basierte, flexible Notfallpläne auf unterschiedlichen Ebenen des Unternehmens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</si>
  <si>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Maßnahmenumsetzung wird konsequent nachgehalten inkl. Management-Visibility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</si>
  <si>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Das Unternehmen misst die Risiko-Resilience mittels KPI und nimmt regelmäßig Stresstestmessungen in den Gebieten Risiko-, Supply-Chain- &amp; Lieferanten-Management vor</t>
    </r>
  </si>
  <si>
    <t>Ihre Punktezahl (0-1)</t>
  </si>
  <si>
    <t>Handlungsbedarf im Risikomanagement</t>
  </si>
  <si>
    <t>Bereich 2: Supply-Chain-Management (SCM)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</si>
  <si>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Das Supply-Chain-Management basiert auf einer adäquaten Vorhersage-Methodik für den Bedarf, die sowohl Angaben der Vertriebsorganisation als auch Markttrends bei Kunden und Lieferanten einschließt.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</si>
  <si>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Vorhersage-Methodik ist in einem lernenden IT-System abgebildet und die Genauigkeit der Vorhersage wird regelmäßig geprüft.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</si>
  <si>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Das Unternehmen hat tagesaktuelle Transparenz über den Wertstrom der Lieferkette hinsichtlich Lieferplan, Lead Times und Durchlaufzeiten.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</si>
  <si>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Anforderungen des Unternehmens an die Leistungsfähigkeit und die Transparenz der Lieferkette sind vertraglich mit Lieferanten und Sublieferanten abgesichert.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</si>
  <si>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Verfügbarkeit von Bauteilen, Dienstleistungen und Hilfsstoffen am Markt wird kontinuierlich überwacht. Dabei wird die Wichtigkeit einzelner Teile, Leistungen oder Stoffe in Betracht gezogen.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</si>
  <si>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Der Bedarf für direktes Material wird auf Bauteilebene ermittelt, dabei wird die gesamte Kette von Zwischenlagern inkl. der externen Lieferkette berücksichtigt</t>
    </r>
    <r>
      <rPr>
        <sz val="10"/>
        <color theme="1"/>
        <rFont val="Symbol"/>
        <charset val="2"/>
      </rPr>
      <t>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</si>
  <si>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Bei der Ermittlung der Ziellagerreichweite werden Verfügbarkeit und erhöhte Risiken der Lieferkette berücksichtigt.</t>
    </r>
  </si>
  <si>
    <t>Bereich 3: Lieferantenmanagement (LM)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</si>
  <si>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Lieferanten werden regelmäßig hinsichtlich der Erfüllung der Anforderungen bewertet.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</si>
  <si>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Lieferantenbewertung schließt neben Qualität, Termintreue und Kosten auch Risiken mit ein und das Risiko eines Lieferanten schließt relevante Risiken wesentlicher Sublieferanten ein.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</si>
  <si>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Risiken von Lieferanten und Sublieferanten sind bekannt und werden im Risikomanagement verarbeitet</t>
    </r>
    <r>
      <rPr>
        <sz val="10"/>
        <color theme="1"/>
        <rFont val="Symbol"/>
        <charset val="2"/>
      </rPr>
      <t>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</si>
  <si>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Maßnahmen sämtlicher Bereiche der Lieferantenbewertung werden intern auf Managementebene und extern mit den Lieferanten abgestimmt und deren Umsetzung nachgehalten.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</si>
  <si>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Lieferantenentwicklung und Lieferantenintegration sind ein zentraler Baustein des Lieferantenmanagements.</t>
    </r>
  </si>
  <si>
    <t>Handlungsbedarf im Lieferantenmanagement</t>
  </si>
  <si>
    <t>Bereich 4: Prozessmanagement &amp; Continuous Improvement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</si>
  <si>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Prozesse für RM, SCM und LM werden mindestens einmal jährlich auf Effektivität und Effizienz geprüft.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</si>
  <si>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Bei der Überprüfung von Prozessen wird Verständnis und Sichtweise der Mitarbeiter*innen auf unterschiedlichen Ebenen und in unterschiedlichen Fachgebieten berücksichtigt. Die Belegschaft wird entsprechend der jeweiligen Aufgaben trainiert und incentiviert.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</si>
  <si>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Prozesse für RM, SCM und LM ermöglichen sowohl die Reduzierung von Risiken als auch die Nutzung von Chancen, die durch Diskontinuitäten und Schock-Ereignisse entstehen.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</si>
  <si>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Die Prüfung von Prozessen schließt einen Prozess-System-Fit mit ein.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</si>
  <si>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Ergebnisse aus Prozessprüfungen werden dem Management vorgestellt und entsprechende Änderungen werden als Change-Projekt nachgehalten.</t>
    </r>
  </si>
  <si>
    <t>Handlungsbedarf Prozessmanagement &amp; Continuous Improvement</t>
  </si>
  <si>
    <t>-&gt;&gt;&gt; Auswahl von Unternehmenstyp im oberen Teil, damit klar ist, ob Supply-Chain relevant ist</t>
  </si>
  <si>
    <t>Prod.</t>
  </si>
  <si>
    <t>Sonst.</t>
  </si>
  <si>
    <t>Gesamtpunktezahl</t>
  </si>
  <si>
    <t>Auswahl der Punkte ja nach Firmentpy</t>
  </si>
  <si>
    <t>Unternehmenstyp</t>
  </si>
  <si>
    <t>Produzierendes Gewerbe &amp; Handel</t>
  </si>
  <si>
    <t>Sonstige</t>
  </si>
  <si>
    <t>Punkte</t>
  </si>
  <si>
    <t>-&gt;&gt;&gt; Festlegen der Auswahlkriterien und Zuweisen der Punktezahl</t>
  </si>
  <si>
    <t>-   Punktezahl -50 damit steht negatives Gesamtergebnis solange nicht alles ausgewählt ist</t>
  </si>
  <si>
    <t>result. Einzel-Punktezahl</t>
  </si>
  <si>
    <t>Teilbereich</t>
  </si>
  <si>
    <t>Punktezahl</t>
  </si>
  <si>
    <t>Gewicht</t>
  </si>
  <si>
    <t>Gewichtete Punkte</t>
  </si>
  <si>
    <t>Gewichte-Check</t>
  </si>
  <si>
    <t>Auswahl</t>
  </si>
  <si>
    <t>Systematik</t>
  </si>
  <si>
    <t>Weiß nicht</t>
  </si>
  <si>
    <t>Stimmt gar nicht</t>
  </si>
  <si>
    <t>Stimmt eher nicht</t>
  </si>
  <si>
    <t>teils-teils</t>
  </si>
  <si>
    <t>Stimmt größtenteils</t>
  </si>
  <si>
    <t>Stimmt vollständig</t>
  </si>
  <si>
    <t>-&gt;&gt;&gt; Festlegen des Handlungsbedarfs für einen Analyse-Bereich abhängig von der Punktzahl im Bereich</t>
  </si>
  <si>
    <t>-    Es werden Punktebereiche (von bis festgelegt). Aufgrund der Reihenfolge der Abfrage, ist gilt der Min-Wert des höherwertigen Bereichs noch als gültig (wie beim Fußball "auf der Linie ist noch im Spielfeld")</t>
  </si>
  <si>
    <t>Messung</t>
  </si>
  <si>
    <t>-   Beispiel: Ergebnis 0,98 führt noch zu NEIN also keinem Handlungsbedarf</t>
  </si>
  <si>
    <t>Nein</t>
  </si>
  <si>
    <t>H1</t>
  </si>
  <si>
    <t>Prüfen</t>
  </si>
  <si>
    <t>H2</t>
  </si>
  <si>
    <t>Ja</t>
  </si>
  <si>
    <t>H3</t>
  </si>
  <si>
    <t>Optionen</t>
  </si>
  <si>
    <t>HOCH</t>
  </si>
  <si>
    <t>H4</t>
  </si>
  <si>
    <t>Sehr hoch</t>
  </si>
  <si>
    <t>H5</t>
  </si>
  <si>
    <t>Umsetzung</t>
  </si>
  <si>
    <t>Bitte Angaben vervollständigen</t>
  </si>
  <si>
    <t>H6</t>
  </si>
  <si>
    <t>Menschenrechte</t>
  </si>
  <si>
    <t>Umwelt</t>
  </si>
  <si>
    <t>Diversifizierung</t>
  </si>
  <si>
    <t>KI</t>
  </si>
  <si>
    <t>Overriding:</t>
  </si>
  <si>
    <t>- Ermittlung der Teilergebnisse je Bereich. Der Wert bei "Text" scheint dann als Ergebnis im jeweiligen Bereich auf.</t>
  </si>
  <si>
    <t>sehr stark</t>
  </si>
  <si>
    <t>mittl. Einfl.</t>
  </si>
  <si>
    <t>schwach Einfl.</t>
  </si>
  <si>
    <t>-   Wichtig: Der Pointer weist auf den Wert des gewichteten Mittels bei Berücksichtigung des Overridings (s. hierzu Erläuterung Overriding).</t>
  </si>
  <si>
    <t>-   ERLÄUTERUNG OVERRIDING:</t>
  </si>
  <si>
    <t>- Overriding bedeutet, dass die Antworten auf diese Fragen Vorrang haben ggü. Gewichtetem Mittel, das wird über Min-Funktion sichergestellt (es wird immer der geringere (also schlechtere Wert) gewählt</t>
  </si>
  <si>
    <t>Forecasting</t>
  </si>
  <si>
    <t xml:space="preserve">- Dabei gibt es vier Stärken des Overridings: Sehr stark: auch Auswahl stimmt eher nicht führt zu Gesamtwert Handlungsbedarf hoch (über entsprechende Punktezahl), </t>
  </si>
  <si>
    <t>.     stark: das Ergebnis der Einzelfrage wird 1:1 als Ergebnis des Bereichs genommen, mittel: wie bei "stark" jedoch um eines abgeschächt</t>
  </si>
  <si>
    <t>.   mittel 2: hier wird noch der Top4-Negativ-Wert ("stimmt größtensteils") berücksichtigt und zwar dann ohne Abschwächung. Heißt: selbst die Auswahl "stimmt größtenteils" führt zu "prüfen"</t>
  </si>
  <si>
    <t>Wertstrom</t>
  </si>
  <si>
    <t>.    Schwach: das Ergebnis wird bei beiden Top-Negativ-Auswahl-Möglichkeiten um zwei Stufen, bei dritt-Top-Negativ-Auswahl um eine Stufe abgeschwächt übernommen (top 2 &amp; 3 dabei in einer ODER-Klammer)</t>
  </si>
  <si>
    <t>Lagermgmt</t>
  </si>
  <si>
    <t>Bereich 1</t>
  </si>
  <si>
    <t>Forecasting 1</t>
  </si>
  <si>
    <t>Verträge</t>
  </si>
  <si>
    <t>Verfügbarkeit</t>
  </si>
  <si>
    <t>Lägerreichweite</t>
  </si>
  <si>
    <t>Summe</t>
  </si>
  <si>
    <t>Sonderthemen-Test-Beispiel</t>
  </si>
  <si>
    <t>starker Einfl.</t>
  </si>
  <si>
    <t>Test</t>
  </si>
  <si>
    <t>gewichtet</t>
  </si>
  <si>
    <t>ungewichtet</t>
  </si>
  <si>
    <t>Bewertung</t>
  </si>
  <si>
    <t>keine Angabe</t>
  </si>
  <si>
    <t>Text</t>
  </si>
  <si>
    <t>Maßnahmen</t>
  </si>
  <si>
    <t>Bew. Risiko</t>
  </si>
  <si>
    <t>Link zu Riskmgmt</t>
  </si>
  <si>
    <t>Bereich 2</t>
  </si>
  <si>
    <t>mittl. Einfl. B</t>
  </si>
  <si>
    <t>ein Punkt stimmt eher nicht oder teils</t>
  </si>
  <si>
    <t>Bereich 3</t>
  </si>
  <si>
    <t>dann eine Stufe schlechter Gesamt</t>
  </si>
  <si>
    <t>Bereich 4</t>
  </si>
  <si>
    <t>&gt;&gt;&gt; Gesamtergebnis-Ermittlung</t>
  </si>
  <si>
    <t>-    Dieser Abschnitt hier beginnt mit der übernehmen der Inhalte der Einzelbereiche auf dieser Seite zwecks einfacher Lesbarkeit und Darstellung</t>
  </si>
  <si>
    <t>Gesamtergebnisermittlung</t>
  </si>
  <si>
    <t>Produzierend &amp; Handel</t>
  </si>
  <si>
    <t>- Grundsätzliche Überlegung und Logik</t>
  </si>
  <si>
    <t>Regeln</t>
  </si>
  <si>
    <t>Wenn alle nein, dann alle</t>
  </si>
  <si>
    <t>Wenn einer prüfen, dann alle</t>
  </si>
  <si>
    <t>prüfen</t>
  </si>
  <si>
    <t>...</t>
  </si>
  <si>
    <t>Ausnahme, nicht produzierend</t>
  </si>
  <si>
    <t>- NACHFOLGEND: Die Berechnung basierend auf Teilergebnissen und obiger Logik</t>
  </si>
  <si>
    <t>Fall 1</t>
  </si>
  <si>
    <t>Nicht relevant in Ihrer Branche</t>
  </si>
  <si>
    <t>Handlungsbedarf im Supply-Chain-Management</t>
  </si>
  <si>
    <t>Bitte geben Sie Ihren Firmen-Typ an (Zeile 7)</t>
  </si>
  <si>
    <t>Bitte geben Sie Ihren Firmentyp / Unternehmenstyp an (Zeile 7)</t>
  </si>
  <si>
    <t>Min bei Prod. Gewerbe &amp; Handel</t>
  </si>
  <si>
    <t>Min bei Sonstige</t>
  </si>
  <si>
    <t>- WICHTIG: Nur bei "Prod. Gewerbe &amp; Handel" darf das SCM-Ergebnis gewertet werden, daher diese Abfrage</t>
  </si>
  <si>
    <t>Gesamt</t>
  </si>
  <si>
    <t>Ergebnis</t>
  </si>
  <si>
    <t>© Copyright 2022, 2023 Clemens Rinnebach, Emarticon GmbH, www.emarticon.de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</si>
</sst>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sz val="10"/>
      <color theme="1"/>
      <name val="Courier New"/>
      <family val="1"/>
    </font>
    <font>
      <b/>
      <sz val="14"/>
      <color theme="1"/>
      <name val="Calibri"/>
      <family val="2"/>
      <scheme val="minor"/>
    </font>
    <font>
      <sz val="10"/>
      <color theme="1"/>
      <name val="Symbol"/>
      <charset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Symbol"/>
      <charset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0" fillId="3" borderId="0" xfId="0" applyFill="1"/>
    <xf numFmtId="0" fontId="7" fillId="3" borderId="0" xfId="0" applyFont="1" applyFill="1" applyAlignment="1">
      <alignment horizontal="left" vertical="center" wrapText="1" indent="2"/>
    </xf>
    <xf numFmtId="0" fontId="3" fillId="3" borderId="0" xfId="0" applyFont="1" applyFill="1"/>
    <xf numFmtId="0" fontId="3" fillId="3" borderId="0" xfId="0" applyFont="1" applyFill="1" applyAlignment="1">
      <alignment horizontal="left" vertical="center" wrapText="1" indent="4"/>
    </xf>
    <xf numFmtId="0" fontId="5" fillId="3" borderId="0" xfId="0" applyFont="1" applyFill="1" applyAlignment="1">
      <alignment horizontal="left" vertical="center" wrapText="1" indent="4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0" fontId="7" fillId="3" borderId="0" xfId="0" applyFont="1" applyFill="1" applyAlignment="1">
      <alignment horizontal="left" vertical="top" wrapText="1" indent="2"/>
    </xf>
    <xf numFmtId="0" fontId="2" fillId="3" borderId="1" xfId="0" applyFont="1" applyFill="1" applyBorder="1" applyAlignment="1">
      <alignment horizontal="right" vertical="center" wrapText="1" indent="1"/>
    </xf>
    <xf numFmtId="0" fontId="1" fillId="4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indent="1"/>
    </xf>
    <xf numFmtId="0" fontId="11" fillId="3" borderId="0" xfId="0" applyFont="1" applyFill="1" applyAlignment="1">
      <alignment horizontal="left" vertical="center" wrapText="1" indent="2"/>
    </xf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right" vertical="center" wrapText="1" indent="1"/>
    </xf>
    <xf numFmtId="0" fontId="6" fillId="3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wrapText="1"/>
    </xf>
    <xf numFmtId="0" fontId="18" fillId="3" borderId="0" xfId="0" quotePrefix="1" applyFont="1" applyFill="1"/>
    <xf numFmtId="0" fontId="18" fillId="3" borderId="0" xfId="0" applyFont="1" applyFill="1"/>
    <xf numFmtId="164" fontId="18" fillId="3" borderId="0" xfId="0" applyNumberFormat="1" applyFont="1" applyFill="1"/>
    <xf numFmtId="9" fontId="18" fillId="3" borderId="0" xfId="0" applyNumberFormat="1" applyFont="1" applyFill="1"/>
    <xf numFmtId="0" fontId="19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wrapText="1"/>
    </xf>
    <xf numFmtId="0" fontId="20" fillId="3" borderId="0" xfId="0" applyFont="1" applyFill="1" applyAlignment="1">
      <alignment horizontal="center" vertical="center"/>
    </xf>
    <xf numFmtId="2" fontId="18" fillId="3" borderId="0" xfId="0" applyNumberFormat="1" applyFont="1" applyFill="1"/>
    <xf numFmtId="10" fontId="18" fillId="3" borderId="0" xfId="0" applyNumberFormat="1" applyFont="1" applyFill="1"/>
    <xf numFmtId="9" fontId="1" fillId="3" borderId="0" xfId="0" applyNumberFormat="1" applyFont="1" applyFill="1"/>
    <xf numFmtId="0" fontId="18" fillId="3" borderId="0" xfId="0" applyFont="1" applyFill="1" applyAlignment="1">
      <alignment horizontal="center"/>
    </xf>
    <xf numFmtId="0" fontId="21" fillId="3" borderId="0" xfId="0" applyFont="1" applyFill="1"/>
    <xf numFmtId="0" fontId="18" fillId="3" borderId="0" xfId="0" applyFont="1" applyFill="1" applyAlignment="1">
      <alignment vertical="top"/>
    </xf>
    <xf numFmtId="2" fontId="18" fillId="3" borderId="0" xfId="0" applyNumberFormat="1" applyFont="1" applyFill="1" applyAlignment="1">
      <alignment vertical="top"/>
    </xf>
    <xf numFmtId="9" fontId="18" fillId="3" borderId="0" xfId="0" applyNumberFormat="1" applyFont="1" applyFill="1" applyAlignment="1">
      <alignment vertical="top"/>
    </xf>
    <xf numFmtId="0" fontId="20" fillId="3" borderId="0" xfId="0" applyFont="1" applyFill="1" applyAlignment="1">
      <alignment horizontal="center" vertical="top"/>
    </xf>
    <xf numFmtId="2" fontId="19" fillId="3" borderId="0" xfId="0" applyNumberFormat="1" applyFont="1" applyFill="1" applyAlignment="1">
      <alignment horizontal="center" vertical="center"/>
    </xf>
    <xf numFmtId="9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10" fontId="18" fillId="3" borderId="0" xfId="1" applyNumberFormat="1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2" fontId="19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2" fontId="18" fillId="3" borderId="0" xfId="0" applyNumberFormat="1" applyFont="1" applyFill="1" applyAlignment="1">
      <alignment horizontal="center" vertical="center"/>
    </xf>
    <xf numFmtId="9" fontId="18" fillId="3" borderId="0" xfId="0" applyNumberFormat="1" applyFont="1" applyFill="1" applyAlignment="1">
      <alignment horizontal="center" vertical="center"/>
    </xf>
    <xf numFmtId="0" fontId="18" fillId="3" borderId="0" xfId="0" quotePrefix="1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</cellXfs>
  <cellStyles count="2">
    <cellStyle name="Prozent" xfId="1" builtinId="5"/>
    <cellStyle name="Standard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theme="7" tint="0.79998168889431442"/>
      </font>
      <fill>
        <patternFill>
          <bgColor theme="4" tint="-0.24994659260841701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144521</xdr:colOff>
      <xdr:row>0</xdr:row>
      <xdr:rowOff>52916</xdr:rowOff>
    </xdr:from>
    <xdr:to>
      <xdr:col>0</xdr:col>
      <xdr:colOff>2275417</xdr:colOff>
      <xdr:row>2</xdr:row>
      <xdr:rowOff>357779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BAE2B39-AC46-02A9-7B78-C368C3B6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21" y="52916"/>
          <a:ext cx="2130896" cy="6435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emens Rinnebach" id="{3114359D-F240-734E-99F5-74CF206261BE}" userId="839496aba7523a37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2-05-27T08:33:29.73" personId="{3114359D-F240-734E-99F5-74CF206261BE}" id="{004E6D41-DD5C-BE41-BE47-F5E71A47BD37}">
    <text>Handlungsempfehlung basierend auf Prio-Themen und Punktezahl</text>
  </threadedComment>
  <threadedComment ref="A4" dT="2022-05-27T08:29:40.10" personId="{3114359D-F240-734E-99F5-74CF206261BE}" id="{9596BF24-6A94-6B4F-9F25-4928C7DE35BE}">
    <text>Gewichtete Bewertung vor Berücksichtigung von Prio-Themen</text>
  </threadedComment>
  <threadedComment ref="A29" dT="2022-05-27T08:25:51.21" personId="{3114359D-F240-734E-99F5-74CF206261BE}" id="{3A84B8CA-B561-EE4E-8366-64406AEBDB3F}">
    <text>Gewichtete Bewertung vor Berücksichtigung von Prio-Themen</text>
  </threadedComment>
  <threadedComment ref="A30" dT="2022-05-27T08:31:35.73" personId="{3114359D-F240-734E-99F5-74CF206261BE}" id="{59476770-352B-5947-ADA7-F6ADC93BA04E}">
    <text>Basierend auf Prio-Themen und Punktezahl</text>
  </threadedComment>
  <threadedComment ref="A41" dT="2022-05-27T08:30:45.64" personId="{3114359D-F240-734E-99F5-74CF206261BE}" id="{185266AC-3118-1C48-9412-22BB7F4833F6}">
    <text>(gewichtete Bewertung vor Berücksichtigung von Prio-Themen)</text>
  </threadedComment>
  <threadedComment ref="A42" dT="2022-05-27T08:34:29.35" personId="{3114359D-F240-734E-99F5-74CF206261BE}" id="{8E6C5263-8DC2-A346-959F-955014D5A260}">
    <text>Nach Nennung Firmentyp: Handlungsempfehlung basierend auf Prio-Themen und Punktezahl</text>
  </threadedComment>
  <threadedComment ref="A51" dT="2022-05-27T08:36:58.92" personId="{3114359D-F240-734E-99F5-74CF206261BE}" id="{01F520AA-30BA-5A46-B2CC-C0F743296B20}">
    <text>Gewichtete Bewertung vor Berücksichtigung von Prio-Themen</text>
  </threadedComment>
  <threadedComment ref="A52" dT="2022-05-27T08:35:52.03" personId="{3114359D-F240-734E-99F5-74CF206261BE}" id="{044DBB81-CB37-8F46-900F-39D74B20238B}">
    <text>Handlungsempfehlung basierend auf Prio-Themen und Punktezahl</text>
  </threadedComment>
  <threadedComment ref="A61" dT="2022-05-27T08:36:40.57" personId="{3114359D-F240-734E-99F5-74CF206261BE}" id="{85437D67-0486-6F44-9FBA-DC1EAA46B7B8}">
    <text>Gewichtete Bewertung vor Berücksichtigung von Prio-Themen</text>
  </threadedComment>
  <threadedComment ref="A62" dT="2022-05-27T08:36:13.03" personId="{3114359D-F240-734E-99F5-74CF206261BE}" id="{2349272D-F914-664A-9FC4-621C1C17DCD5}">
    <text>Handlungsempfehlung basierend auf Prio-Themen und Punktezahl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C3CF-1761-FB42-A33A-65BA721752A5}">
  <sheetPr>
    <tabColor theme="4" tint="0.79998168889431442"/>
    <pageSetUpPr fitToPage="1"/>
  </sheetPr>
  <dimension ref="A1:B64"/>
  <sheetViews>
    <sheetView tabSelected="1" zoomScale="120" zoomScaleNormal="120" workbookViewId="0">
      <pane ySplit="5" topLeftCell="A6" activePane="bottomLeft" state="frozen"/>
      <selection pane="bottomLeft" activeCell="B7" sqref="B7"/>
    </sheetView>
  </sheetViews>
  <sheetFormatPr baseColWidth="10" defaultColWidth="10.83203125" defaultRowHeight="16" x14ac:dyDescent="0.2"/>
  <cols>
    <col min="1" max="1" width="105.5" style="7" customWidth="1"/>
    <col min="2" max="2" width="22.5" style="2" customWidth="1"/>
    <col min="3" max="16384" width="10.83203125" style="2"/>
  </cols>
  <sheetData>
    <row r="1" spans="1:2" ht="6" customHeight="1" thickBot="1" x14ac:dyDescent="0.25"/>
    <row r="2" spans="1:2" ht="21" thickBot="1" x14ac:dyDescent="0.25">
      <c r="A2" s="27" t="s">
        <v>0</v>
      </c>
      <c r="B2" s="22" t="s">
        <v>1</v>
      </c>
    </row>
    <row r="3" spans="1:2" ht="34" customHeight="1" thickBot="1" x14ac:dyDescent="0.25">
      <c r="A3" s="18" t="s">
        <v>2</v>
      </c>
      <c r="B3" s="12" t="str">
        <f>'.'!B146</f>
        <v>Bitte Angaben vervollständigen</v>
      </c>
    </row>
    <row r="4" spans="1:2" ht="18" thickBot="1" x14ac:dyDescent="0.25">
      <c r="A4" s="18" t="s">
        <v>3</v>
      </c>
      <c r="B4" s="24" t="str">
        <f>IF('.'!$W$5&lt;0,"Dazu fehlen noch Angaben",'.'!W$5)</f>
        <v>Dazu fehlen noch Angaben</v>
      </c>
    </row>
    <row r="5" spans="1:2" ht="16" customHeight="1" x14ac:dyDescent="0.2">
      <c r="A5" s="28" t="s">
        <v>4</v>
      </c>
    </row>
    <row r="6" spans="1:2" ht="7" customHeight="1" x14ac:dyDescent="0.2"/>
    <row r="7" spans="1:2" ht="30" customHeight="1" x14ac:dyDescent="0.2">
      <c r="A7" s="19" t="s">
        <v>5</v>
      </c>
      <c r="B7" s="21" t="s">
        <v>6</v>
      </c>
    </row>
    <row r="8" spans="1:2" ht="8" customHeight="1" x14ac:dyDescent="0.2">
      <c r="A8" s="19"/>
      <c r="B8" s="23"/>
    </row>
    <row r="9" spans="1:2" ht="33" customHeight="1" x14ac:dyDescent="0.2">
      <c r="A9" s="1" t="s">
        <v>7</v>
      </c>
      <c r="B9" s="11" t="s">
        <v>8</v>
      </c>
    </row>
    <row r="10" spans="1:2" x14ac:dyDescent="0.2">
      <c r="A10" s="3" t="s">
        <v>9</v>
      </c>
      <c r="B10" s="20" t="s">
        <v>6</v>
      </c>
    </row>
    <row r="11" spans="1:2" x14ac:dyDescent="0.2">
      <c r="A11" s="3" t="s">
        <v>10</v>
      </c>
      <c r="B11" s="25" t="s">
        <v>11</v>
      </c>
    </row>
    <row r="12" spans="1:2" x14ac:dyDescent="0.2">
      <c r="A12" s="5" t="s">
        <v>12</v>
      </c>
      <c r="B12" s="20" t="s">
        <v>6</v>
      </c>
    </row>
    <row r="13" spans="1:2" x14ac:dyDescent="0.2">
      <c r="A13" s="5" t="s">
        <v>13</v>
      </c>
      <c r="B13" s="20" t="s">
        <v>6</v>
      </c>
    </row>
    <row r="14" spans="1:2" x14ac:dyDescent="0.2">
      <c r="A14" s="5" t="s">
        <v>14</v>
      </c>
      <c r="B14" s="20" t="s">
        <v>6</v>
      </c>
    </row>
    <row r="15" spans="1:2" x14ac:dyDescent="0.2">
      <c r="A15" s="5" t="s">
        <v>15</v>
      </c>
      <c r="B15" s="20" t="s">
        <v>6</v>
      </c>
    </row>
    <row r="16" spans="1:2" x14ac:dyDescent="0.2">
      <c r="A16" s="5" t="s">
        <v>16</v>
      </c>
      <c r="B16" s="20" t="s">
        <v>6</v>
      </c>
    </row>
    <row r="17" spans="1:2" x14ac:dyDescent="0.2">
      <c r="A17" s="5" t="s">
        <v>17</v>
      </c>
      <c r="B17" s="20" t="s">
        <v>6</v>
      </c>
    </row>
    <row r="18" spans="1:2" x14ac:dyDescent="0.2">
      <c r="A18" s="5" t="s">
        <v>18</v>
      </c>
      <c r="B18" s="20" t="s">
        <v>6</v>
      </c>
    </row>
    <row r="19" spans="1:2" x14ac:dyDescent="0.2">
      <c r="A19" s="5" t="s">
        <v>19</v>
      </c>
      <c r="B19" s="20" t="s">
        <v>6</v>
      </c>
    </row>
    <row r="20" spans="1:2" x14ac:dyDescent="0.2">
      <c r="A20" s="3" t="s">
        <v>20</v>
      </c>
      <c r="B20" s="20" t="s">
        <v>6</v>
      </c>
    </row>
    <row r="21" spans="1:2" x14ac:dyDescent="0.2">
      <c r="A21" s="3" t="s">
        <v>21</v>
      </c>
      <c r="B21" s="25" t="s">
        <v>22</v>
      </c>
    </row>
    <row r="22" spans="1:2" x14ac:dyDescent="0.2">
      <c r="A22" s="6" t="s">
        <v>23</v>
      </c>
      <c r="B22" s="20" t="s">
        <v>6</v>
      </c>
    </row>
    <row r="23" spans="1:2" ht="30" x14ac:dyDescent="0.2">
      <c r="A23" s="6" t="s">
        <v>24</v>
      </c>
      <c r="B23" s="20" t="s">
        <v>6</v>
      </c>
    </row>
    <row r="24" spans="1:2" x14ac:dyDescent="0.2">
      <c r="A24" s="6" t="s">
        <v>25</v>
      </c>
      <c r="B24" s="20" t="s">
        <v>6</v>
      </c>
    </row>
    <row r="25" spans="1:2" x14ac:dyDescent="0.2">
      <c r="A25" s="6" t="s">
        <v>26</v>
      </c>
      <c r="B25" s="20" t="s">
        <v>6</v>
      </c>
    </row>
    <row r="26" spans="1:2" x14ac:dyDescent="0.2">
      <c r="A26" s="3" t="s">
        <v>27</v>
      </c>
      <c r="B26" s="20" t="s">
        <v>6</v>
      </c>
    </row>
    <row r="27" spans="1:2" s="8" customFormat="1" ht="30" x14ac:dyDescent="0.2">
      <c r="A27" s="9" t="s">
        <v>28</v>
      </c>
      <c r="B27" s="20" t="s">
        <v>6</v>
      </c>
    </row>
    <row r="28" spans="1:2" s="8" customFormat="1" ht="6" customHeight="1" thickBot="1" x14ac:dyDescent="0.25">
      <c r="A28" s="9"/>
      <c r="B28" s="13"/>
    </row>
    <row r="29" spans="1:2" s="4" customFormat="1" thickBot="1" x14ac:dyDescent="0.25">
      <c r="A29" s="19" t="s">
        <v>29</v>
      </c>
      <c r="B29" s="24" t="str">
        <f>IF('.'!$M$28&lt;0,"Dazu fehlen noch Angaben",'.'!$M$28)</f>
        <v>Dazu fehlen noch Angaben</v>
      </c>
    </row>
    <row r="30" spans="1:2" ht="30" customHeight="1" thickBot="1" x14ac:dyDescent="0.25">
      <c r="A30" s="10" t="s">
        <v>30</v>
      </c>
      <c r="B30" s="12" t="str">
        <f>IF('.'!D40,'.'!A$22,IF('.'!D41,'.'!A$23,IF('.'!D42,'.'!A$24,IF('.'!D43,'.'!A$25,IF('.'!D44,'.'!A$26,IF('.'!D45,'.'!A$27))))))</f>
        <v>Bitte Angaben vervollständigen</v>
      </c>
    </row>
    <row r="31" spans="1:2" ht="8" customHeight="1" x14ac:dyDescent="0.2"/>
    <row r="32" spans="1:2" ht="34" x14ac:dyDescent="0.2">
      <c r="A32" s="1" t="s">
        <v>31</v>
      </c>
      <c r="B32" s="17" t="str">
        <f>IF(B7='.'!A3,'.'!F109,IF(B7='.'!A4,'.'!F106,'.'!G106))</f>
        <v>Bitte geben Sie Ihren Firmen-Typ an (Zeile 7)</v>
      </c>
    </row>
    <row r="33" spans="1:2" ht="30" x14ac:dyDescent="0.2">
      <c r="A33" s="3" t="s">
        <v>32</v>
      </c>
      <c r="B33" s="20" t="s">
        <v>6</v>
      </c>
    </row>
    <row r="34" spans="1:2" x14ac:dyDescent="0.2">
      <c r="A34" s="3" t="s">
        <v>33</v>
      </c>
      <c r="B34" s="20" t="s">
        <v>6</v>
      </c>
    </row>
    <row r="35" spans="1:2" x14ac:dyDescent="0.2">
      <c r="A35" s="3" t="s">
        <v>34</v>
      </c>
      <c r="B35" s="20" t="s">
        <v>6</v>
      </c>
    </row>
    <row r="36" spans="1:2" ht="30" x14ac:dyDescent="0.2">
      <c r="A36" s="3" t="s">
        <v>35</v>
      </c>
      <c r="B36" s="20" t="s">
        <v>6</v>
      </c>
    </row>
    <row r="37" spans="1:2" ht="30" x14ac:dyDescent="0.2">
      <c r="A37" s="3" t="s">
        <v>36</v>
      </c>
      <c r="B37" s="20" t="s">
        <v>6</v>
      </c>
    </row>
    <row r="38" spans="1:2" ht="30" x14ac:dyDescent="0.2">
      <c r="A38" s="3" t="s">
        <v>37</v>
      </c>
      <c r="B38" s="20" t="s">
        <v>6</v>
      </c>
    </row>
    <row r="39" spans="1:2" x14ac:dyDescent="0.2">
      <c r="A39" s="3" t="s">
        <v>38</v>
      </c>
      <c r="B39" s="20" t="s">
        <v>6</v>
      </c>
    </row>
    <row r="40" spans="1:2" s="15" customFormat="1" ht="10" customHeight="1" thickBot="1" x14ac:dyDescent="0.2">
      <c r="A40" s="14"/>
    </row>
    <row r="41" spans="1:2" s="4" customFormat="1" thickBot="1" x14ac:dyDescent="0.25">
      <c r="A41" s="26" t="s">
        <v>29</v>
      </c>
      <c r="B41" s="24" t="str">
        <f>IF('.'!$M$39&lt;0,"Dazu fehlen noch Angaben",'.'!$M$39)</f>
        <v>Dazu fehlen noch Angaben</v>
      </c>
    </row>
    <row r="42" spans="1:2" ht="30" customHeight="1" thickBot="1" x14ac:dyDescent="0.25">
      <c r="A42" s="10" t="str">
        <f>IF(B7='.'!A3,'.'!F110,IF(B7='.'!A4,'.'!F107,'.'!G106))</f>
        <v>Bitte geben Sie Ihren Firmentyp / Unternehmenstyp an (Zeile 7)</v>
      </c>
      <c r="B42" s="12" t="str">
        <f>IF('.'!D50,'.'!A$22,IF('.'!D51,'.'!A$23,IF('.'!D52,'.'!A$24,IF('.'!D53,'.'!A$25,IF('.'!D54,'.'!A$26,IF('.'!D55,'.'!A$27))))))</f>
        <v>Bitte Angaben vervollständigen</v>
      </c>
    </row>
    <row r="43" spans="1:2" s="15" customFormat="1" ht="8" customHeight="1" x14ac:dyDescent="0.15">
      <c r="A43" s="16"/>
    </row>
    <row r="44" spans="1:2" ht="34" customHeight="1" x14ac:dyDescent="0.2">
      <c r="A44" s="1" t="s">
        <v>39</v>
      </c>
      <c r="B44" s="11" t="s">
        <v>8</v>
      </c>
    </row>
    <row r="45" spans="1:2" x14ac:dyDescent="0.2">
      <c r="A45" s="3" t="s">
        <v>40</v>
      </c>
      <c r="B45" s="20" t="s">
        <v>6</v>
      </c>
    </row>
    <row r="46" spans="1:2" ht="30" x14ac:dyDescent="0.2">
      <c r="A46" s="3" t="s">
        <v>41</v>
      </c>
      <c r="B46" s="20" t="s">
        <v>6</v>
      </c>
    </row>
    <row r="47" spans="1:2" x14ac:dyDescent="0.2">
      <c r="A47" s="3" t="s">
        <v>42</v>
      </c>
      <c r="B47" s="20" t="s">
        <v>6</v>
      </c>
    </row>
    <row r="48" spans="1:2" ht="30" x14ac:dyDescent="0.2">
      <c r="A48" s="3" t="s">
        <v>43</v>
      </c>
      <c r="B48" s="20" t="s">
        <v>6</v>
      </c>
    </row>
    <row r="49" spans="1:2" x14ac:dyDescent="0.2">
      <c r="A49" s="3" t="s">
        <v>44</v>
      </c>
      <c r="B49" s="20" t="s">
        <v>6</v>
      </c>
    </row>
    <row r="50" spans="1:2" ht="9" customHeight="1" thickBot="1" x14ac:dyDescent="0.25">
      <c r="A50" s="3"/>
      <c r="B50" s="4"/>
    </row>
    <row r="51" spans="1:2" s="4" customFormat="1" thickBot="1" x14ac:dyDescent="0.25">
      <c r="A51" s="19" t="s">
        <v>29</v>
      </c>
      <c r="B51" s="24" t="str">
        <f>IF('.'!$M$48&lt;0,"Dazu fehlen noch Angaben",'.'!$M$48)</f>
        <v>Dazu fehlen noch Angaben</v>
      </c>
    </row>
    <row r="52" spans="1:2" ht="30" customHeight="1" thickBot="1" x14ac:dyDescent="0.25">
      <c r="A52" s="10" t="s">
        <v>45</v>
      </c>
      <c r="B52" s="12" t="str">
        <f>IF('.'!D60,'.'!A$22,IF('.'!D61,'.'!A$23,IF('.'!D62,'.'!A$24,IF('.'!D63,'.'!A$25,IF('.'!D64,'.'!A$26,IF('.'!D65,'.'!A$27))))))</f>
        <v>Bitte Angaben vervollständigen</v>
      </c>
    </row>
    <row r="53" spans="1:2" ht="8" customHeight="1" x14ac:dyDescent="0.2">
      <c r="B53" s="4"/>
    </row>
    <row r="54" spans="1:2" ht="34" customHeight="1" x14ac:dyDescent="0.2">
      <c r="A54" s="1" t="s">
        <v>46</v>
      </c>
      <c r="B54" s="11" t="s">
        <v>8</v>
      </c>
    </row>
    <row r="55" spans="1:2" x14ac:dyDescent="0.2">
      <c r="A55" s="3" t="s">
        <v>47</v>
      </c>
      <c r="B55" s="20" t="s">
        <v>6</v>
      </c>
    </row>
    <row r="56" spans="1:2" ht="30" x14ac:dyDescent="0.2">
      <c r="A56" s="3" t="s">
        <v>48</v>
      </c>
      <c r="B56" s="20" t="s">
        <v>6</v>
      </c>
    </row>
    <row r="57" spans="1:2" ht="30" x14ac:dyDescent="0.2">
      <c r="A57" s="3" t="s">
        <v>49</v>
      </c>
      <c r="B57" s="20" t="s">
        <v>6</v>
      </c>
    </row>
    <row r="58" spans="1:2" x14ac:dyDescent="0.2">
      <c r="A58" s="3" t="s">
        <v>50</v>
      </c>
      <c r="B58" s="20" t="s">
        <v>6</v>
      </c>
    </row>
    <row r="59" spans="1:2" ht="22" customHeight="1" x14ac:dyDescent="0.2">
      <c r="A59" s="3" t="s">
        <v>51</v>
      </c>
      <c r="B59" s="20" t="s">
        <v>6</v>
      </c>
    </row>
    <row r="60" spans="1:2" ht="9" customHeight="1" thickBot="1" x14ac:dyDescent="0.25">
      <c r="A60" s="3"/>
      <c r="B60" s="4"/>
    </row>
    <row r="61" spans="1:2" s="4" customFormat="1" thickBot="1" x14ac:dyDescent="0.25">
      <c r="A61" s="19" t="s">
        <v>29</v>
      </c>
      <c r="B61" s="24" t="str">
        <f>IF('.'!$M$57&lt;0,"Dazu fehlen noch Angaben",'.'!$M$57)</f>
        <v>Dazu fehlen noch Angaben</v>
      </c>
    </row>
    <row r="62" spans="1:2" ht="30" customHeight="1" thickBot="1" x14ac:dyDescent="0.25">
      <c r="A62" s="10" t="s">
        <v>52</v>
      </c>
      <c r="B62" s="12" t="str">
        <f>IF('.'!D70,'.'!A$22,IF('.'!D71,'.'!A$23,IF('.'!D72,'.'!A$24,IF('.'!D73,'.'!A$25,IF('.'!D74,'.'!A$26,IF('.'!D75,'.'!A$27))))))</f>
        <v>Bitte Angaben vervollständigen</v>
      </c>
    </row>
    <row r="64" spans="1:2" ht="17" x14ac:dyDescent="0.2">
      <c r="A64" s="29" t="s">
        <v>160</v>
      </c>
    </row>
  </sheetData>
  <sheetProtection algorithmName="SHA-512" hashValue="MTOfeTFp0yci+dX0u9ZjupFc56WPg9UAhDZV+How8Hwte4Lb3JCQeUAWn7PMfGkB/bBOgDpg+jZV4ZJkEOjizg==" saltValue="tZxCETo9QeG+5QbCxunuBQ==" spinCount="100000" sheet="1" selectLockedCells="1"/>
  <conditionalFormatting sqref="B10 B45:B50">
    <cfRule type="cellIs" dxfId="76" priority="94" operator="equal">
      <formula>"Stimmt eher nicht"</formula>
    </cfRule>
    <cfRule type="cellIs" dxfId="75" priority="95" operator="equal">
      <formula>"Stimmt gar nicht"</formula>
    </cfRule>
    <cfRule type="cellIs" dxfId="74" priority="96" operator="equal">
      <formula>"Stimmt vollständig"</formula>
    </cfRule>
    <cfRule type="cellIs" dxfId="73" priority="99" operator="equal">
      <formula>"Bitte auswählen"</formula>
    </cfRule>
  </conditionalFormatting>
  <conditionalFormatting sqref="B12:B20 B22:B27">
    <cfRule type="cellIs" dxfId="72" priority="90" operator="equal">
      <formula>"Stimmt eher nicht"</formula>
    </cfRule>
    <cfRule type="cellIs" dxfId="71" priority="91" operator="equal">
      <formula>"Stimmt gar nicht"</formula>
    </cfRule>
    <cfRule type="cellIs" dxfId="70" priority="92" operator="equal">
      <formula>"Stimmt vollständig"</formula>
    </cfRule>
    <cfRule type="cellIs" dxfId="69" priority="93" operator="equal">
      <formula>"Bitte auswählen"</formula>
    </cfRule>
  </conditionalFormatting>
  <conditionalFormatting sqref="B28">
    <cfRule type="cellIs" dxfId="68" priority="82" operator="equal">
      <formula>"Stimmt eher nicht"</formula>
    </cfRule>
    <cfRule type="cellIs" dxfId="67" priority="83" operator="equal">
      <formula>"Stimmt gar nicht"</formula>
    </cfRule>
    <cfRule type="cellIs" dxfId="66" priority="84" operator="equal">
      <formula>"Stimmt vollständig"</formula>
    </cfRule>
    <cfRule type="cellIs" dxfId="65" priority="85" operator="equal">
      <formula>"Bitte auswählen"</formula>
    </cfRule>
  </conditionalFormatting>
  <conditionalFormatting sqref="B33:B40">
    <cfRule type="cellIs" dxfId="64" priority="78" operator="equal">
      <formula>"Stimmt eher nicht"</formula>
    </cfRule>
    <cfRule type="cellIs" dxfId="63" priority="79" operator="equal">
      <formula>"Stimmt gar nicht"</formula>
    </cfRule>
    <cfRule type="cellIs" dxfId="62" priority="80" operator="equal">
      <formula>"Stimmt vollständig"</formula>
    </cfRule>
    <cfRule type="cellIs" dxfId="61" priority="81" operator="equal">
      <formula>"Bitte auswählen"</formula>
    </cfRule>
  </conditionalFormatting>
  <conditionalFormatting sqref="B55:B60">
    <cfRule type="cellIs" dxfId="60" priority="70" operator="equal">
      <formula>"Stimmt eher nicht"</formula>
    </cfRule>
    <cfRule type="cellIs" dxfId="59" priority="71" operator="equal">
      <formula>"Stimmt gar nicht"</formula>
    </cfRule>
    <cfRule type="cellIs" dxfId="58" priority="72" operator="equal">
      <formula>"Stimmt vollständig"</formula>
    </cfRule>
    <cfRule type="cellIs" dxfId="57" priority="73" operator="equal">
      <formula>"Bitte auswählen"</formula>
    </cfRule>
  </conditionalFormatting>
  <conditionalFormatting sqref="B32">
    <cfRule type="cellIs" dxfId="56" priority="38" operator="equal">
      <formula>"Bitte geben Sie Ihren Firmen-Typ an (Zeile 7)"</formula>
    </cfRule>
    <cfRule type="cellIs" dxfId="55" priority="39" operator="equal">
      <formula>"Nicht relevant in Ihrer Branche"</formula>
    </cfRule>
  </conditionalFormatting>
  <conditionalFormatting sqref="A42">
    <cfRule type="cellIs" dxfId="54" priority="36" operator="equal">
      <formula>"Nicht relevant in Ihrer Branche"</formula>
    </cfRule>
    <cfRule type="cellIs" dxfId="53" priority="37" operator="equal">
      <formula>"Bitte geben Sie Ihren Firmentyp / Unternehmenstyp an (Zeile 7)"</formula>
    </cfRule>
  </conditionalFormatting>
  <conditionalFormatting sqref="B7:B8">
    <cfRule type="cellIs" dxfId="52" priority="33" operator="equal">
      <formula>"Produzierendes Gewerbe &amp; Handel"</formula>
    </cfRule>
    <cfRule type="cellIs" dxfId="51" priority="34" operator="equal">
      <formula>"Sonstige"</formula>
    </cfRule>
    <cfRule type="cellIs" dxfId="50" priority="35" operator="equal">
      <formula>"Bitte auswählen"</formula>
    </cfRule>
  </conditionalFormatting>
  <conditionalFormatting sqref="B29">
    <cfRule type="cellIs" dxfId="49" priority="24" stopIfTrue="1" operator="equal">
      <formula>"Dazu fehlen noch Angaben"</formula>
    </cfRule>
    <cfRule type="cellIs" dxfId="48" priority="25" operator="greaterThan">
      <formula>0.95</formula>
    </cfRule>
    <cfRule type="cellIs" dxfId="47" priority="26" operator="lessThan">
      <formula>0.5</formula>
    </cfRule>
    <cfRule type="cellIs" dxfId="46" priority="28" operator="lessThan">
      <formula>0.3</formula>
    </cfRule>
  </conditionalFormatting>
  <conditionalFormatting sqref="B41">
    <cfRule type="cellIs" dxfId="45" priority="20" stopIfTrue="1" operator="equal">
      <formula>"Dazu fehlen noch Angaben"</formula>
    </cfRule>
    <cfRule type="cellIs" dxfId="44" priority="21" operator="greaterThan">
      <formula>0.95</formula>
    </cfRule>
    <cfRule type="cellIs" dxfId="43" priority="22" operator="lessThan">
      <formula>0.5</formula>
    </cfRule>
    <cfRule type="cellIs" dxfId="42" priority="23" operator="lessThan">
      <formula>0.3</formula>
    </cfRule>
  </conditionalFormatting>
  <conditionalFormatting sqref="B51">
    <cfRule type="cellIs" dxfId="41" priority="16" stopIfTrue="1" operator="equal">
      <formula>"Dazu fehlen noch Angaben"</formula>
    </cfRule>
    <cfRule type="cellIs" dxfId="40" priority="17" operator="greaterThan">
      <formula>0.95</formula>
    </cfRule>
    <cfRule type="cellIs" dxfId="39" priority="18" operator="lessThan">
      <formula>0.5</formula>
    </cfRule>
    <cfRule type="cellIs" dxfId="38" priority="19" operator="lessThan">
      <formula>0.3</formula>
    </cfRule>
  </conditionalFormatting>
  <conditionalFormatting sqref="B61">
    <cfRule type="cellIs" dxfId="37" priority="12" stopIfTrue="1" operator="equal">
      <formula>"Dazu fehlen noch Angaben"</formula>
    </cfRule>
    <cfRule type="cellIs" dxfId="36" priority="13" operator="greaterThan">
      <formula>0.95</formula>
    </cfRule>
    <cfRule type="cellIs" dxfId="35" priority="14" operator="lessThan">
      <formula>0.5</formula>
    </cfRule>
    <cfRule type="cellIs" dxfId="34" priority="15" operator="lessThan">
      <formula>0.3</formula>
    </cfRule>
  </conditionalFormatting>
  <conditionalFormatting sqref="B4">
    <cfRule type="cellIs" dxfId="33" priority="8" stopIfTrue="1" operator="equal">
      <formula>"Dazu fehlen noch Angaben"</formula>
    </cfRule>
    <cfRule type="cellIs" dxfId="32" priority="9" operator="greaterThan">
      <formula>0.95</formula>
    </cfRule>
    <cfRule type="cellIs" dxfId="31" priority="10" operator="lessThan">
      <formula>0.5</formula>
    </cfRule>
    <cfRule type="cellIs" dxfId="30" priority="11" operator="lessThan">
      <formula>0.3</formula>
    </cfRule>
  </conditionalFormatting>
  <pageMargins left="0.70866141732283472" right="0.70866141732283472" top="0.78740157480314965" bottom="0.78740157480314965" header="0.31496062992125984" footer="0.31496062992125984"/>
  <pageSetup paperSize="9" scale="78" fitToHeight="2" orientation="portrait" horizontalDpi="0" verticalDpi="0"/>
  <headerFooter>
    <oddHeader>&amp;C&amp;"Calibri,Standard"&amp;K000000&amp;F</oddHeader>
    <oddFooter>Seite &amp;P von &amp;N</oddFooter>
  </headerFooter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0" operator="equal" id="{80E0E0F1-BBCD-C944-A931-3C7F80FD7412}">
            <xm:f>'.'!$A$27</xm:f>
            <x14:dxf>
              <font>
                <color rgb="FF9C0006"/>
              </font>
            </x14:dxf>
          </x14:cfRule>
          <x14:cfRule type="cellIs" priority="101" operator="equal" id="{ACA58396-CDFF-0F47-A5CE-3DC216209C83}">
            <xm:f>'.'!$A$26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2" operator="equal" id="{376EDCB9-A92B-F545-8746-0864FFA3B007}">
            <xm:f>'.'!$A$25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103" operator="equal" id="{CB765FA1-4829-CC41-A59C-A1C726761DD3}">
            <xm:f>'.'!$A$24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104" operator="equal" id="{EC412037-DE50-FB45-845A-1AB8D33953DB}">
            <xm:f>'.'!$A$22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cellIs" priority="60" operator="equal" id="{57BD77DC-E254-5C4D-93C1-9CECF96A50F5}">
            <xm:f>'.'!$A$27</xm:f>
            <x14:dxf>
              <font>
                <color rgb="FF9C0006"/>
              </font>
            </x14:dxf>
          </x14:cfRule>
          <x14:cfRule type="cellIs" priority="61" operator="equal" id="{3C521C96-E4F9-4E45-BD02-A69271991C3C}">
            <xm:f>'.'!$A$26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2" operator="equal" id="{FF1AC031-3B0E-8C45-BF08-A01D2C077D21}">
            <xm:f>'.'!$A$25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3" operator="equal" id="{A1942E0C-7351-0545-95DF-69E91A330497}">
            <xm:f>'.'!$A$24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4" operator="equal" id="{AD4F32D7-C5F2-8D42-AAA4-AC34A4BC369E}">
            <xm:f>'.'!$A$22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cellIs" priority="50" operator="equal" id="{08BEE4B1-5D63-ED45-81ED-C4CC7AB6A886}">
            <xm:f>'.'!$A$27</xm:f>
            <x14:dxf>
              <font>
                <color rgb="FF9C0006"/>
              </font>
            </x14:dxf>
          </x14:cfRule>
          <x14:cfRule type="cellIs" priority="51" operator="equal" id="{C2A0C2A7-7E6D-9A47-8639-5805A1AE39FD}">
            <xm:f>'.'!$A$26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2" operator="equal" id="{F1A7FB92-D8D6-7849-A4FA-B1BAFDE548CA}">
            <xm:f>'.'!$A$25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3" operator="equal" id="{A2407A1C-283E-9A42-89E2-60311175780F}">
            <xm:f>'.'!$A$24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4" operator="equal" id="{2E73EEFA-2D38-4249-8B4D-2D4C25E7D1B0}">
            <xm:f>'.'!$A$22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cellIs" priority="40" operator="equal" id="{C4A42D66-E9E4-FC47-94B6-0C37B87DA0CE}">
            <xm:f>'.'!$A$27</xm:f>
            <x14:dxf>
              <font>
                <color rgb="FF9C0006"/>
              </font>
            </x14:dxf>
          </x14:cfRule>
          <x14:cfRule type="cellIs" priority="41" operator="equal" id="{8B43E881-DB91-4242-A4BB-DC657C9B2E94}">
            <xm:f>'.'!$A$26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2" operator="equal" id="{F60A0979-EBB9-B14F-9029-FF62AF20C749}">
            <xm:f>'.'!$A$25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3" operator="equal" id="{1953B446-DE49-5348-9575-76B72F1328F3}">
            <xm:f>'.'!$A$24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4" operator="equal" id="{A571D386-1881-4149-B549-84EB1297D852}">
            <xm:f>'.'!$A$22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cellIs" priority="1" operator="equal" id="{8AC4DE9F-5A99-8041-84C5-873DB3FA4E66}">
            <xm:f>'.'!$A$27</xm:f>
            <x14:dxf>
              <font>
                <color rgb="FF9C0006"/>
              </font>
            </x14:dxf>
          </x14:cfRule>
          <x14:cfRule type="cellIs" priority="2" operator="equal" id="{DF8852C2-1447-3A43-A60C-13958AB72E8C}">
            <xm:f>'.'!$A$26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equal" id="{798C4BFA-2B24-FA46-8B1F-1A3A5DF43DC7}">
            <xm:f>'.'!$A$25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" operator="equal" id="{4104F1DA-AA11-B64C-B8BE-BBAD752163C5}">
            <xm:f>'.'!$A$24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" operator="equal" id="{197137F2-7D66-1543-B697-0BF143DCE640}">
            <xm:f>'.'!$A$22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6E471A-87E5-FE49-962D-5236F8567DA6}">
          <x14:formula1>
            <xm:f>'.'!$A$10:$A$16</xm:f>
          </x14:formula1>
          <xm:sqref>B10 B42 B62 B52 B12:B20 B22:B28 B33:B40 B55:B60 B45:B50</xm:sqref>
        </x14:dataValidation>
        <x14:dataValidation type="list" allowBlank="1" showInputMessage="1" showErrorMessage="1" xr:uid="{35F6F3DD-EAC0-4940-BF9D-8A53C10AAAAE}">
          <x14:formula1>
            <xm:f>'.'!$A$3:$A$5</xm:f>
          </x14:formula1>
          <xm:sqref>B7:B8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6D3C-5E72-0346-8E18-840A859F6B28}">
  <dimension ref="A1:AB146"/>
  <sheetViews>
    <sheetView topLeftCell="K1" zoomScale="130" zoomScaleNormal="130" workbookViewId="0">
      <selection activeCell="AE21" sqref="AE21"/>
    </sheetView>
  </sheetViews>
  <sheetFormatPr baseColWidth="10" defaultColWidth="10.83203125" defaultRowHeight="16" outlineLevelCol="1" x14ac:dyDescent="0.2"/>
  <cols>
    <col min="1" max="1" width="50.6640625" style="31" hidden="1" customWidth="1" outlineLevel="1"/>
    <col min="2" max="2" width="24.83203125" style="31" hidden="1" customWidth="1" outlineLevel="1"/>
    <col min="3" max="3" width="15.1640625" style="31" hidden="1" customWidth="1" outlineLevel="1"/>
    <col min="4" max="5" width="10.83203125" style="31" hidden="1" customWidth="1" outlineLevel="1"/>
    <col min="6" max="6" width="23.5" style="31" hidden="1" customWidth="1" outlineLevel="1"/>
    <col min="7" max="7" width="18.1640625" style="31" hidden="1" customWidth="1" outlineLevel="1"/>
    <col min="8" max="10" width="10.83203125" style="31" hidden="1" customWidth="1" outlineLevel="1"/>
    <col min="11" max="11" width="10.83203125" style="31" collapsed="1"/>
    <col min="12" max="14" width="8.5" style="31" hidden="1" customWidth="1" outlineLevel="1"/>
    <col min="15" max="27" width="10.83203125" style="31" hidden="1" customWidth="1" outlineLevel="1"/>
    <col min="28" max="28" width="10.83203125" style="31" collapsed="1"/>
    <col min="29" max="16384" width="10.83203125" style="31"/>
  </cols>
  <sheetData>
    <row r="1" spans="1:23" x14ac:dyDescent="0.2">
      <c r="A1" s="30" t="s">
        <v>53</v>
      </c>
      <c r="M1" s="31" t="s">
        <v>54</v>
      </c>
      <c r="O1" s="31" t="s">
        <v>55</v>
      </c>
      <c r="P1" s="31" t="s">
        <v>56</v>
      </c>
      <c r="V1" s="31" t="s">
        <v>57</v>
      </c>
    </row>
    <row r="2" spans="1:23" x14ac:dyDescent="0.2">
      <c r="A2" s="31" t="s">
        <v>58</v>
      </c>
      <c r="L2" s="32">
        <f>M2*M28</f>
        <v>-15</v>
      </c>
      <c r="M2" s="33">
        <v>0.3</v>
      </c>
      <c r="N2" s="32">
        <f>O2*M28</f>
        <v>-25</v>
      </c>
      <c r="O2" s="33">
        <v>0.5</v>
      </c>
      <c r="P2" s="31" t="str">
        <f>A84</f>
        <v>Bereich 1: Risikomanagement (RM)</v>
      </c>
      <c r="V2" s="31" t="str">
        <f>A3</f>
        <v>Bitte auswählen</v>
      </c>
      <c r="W2" s="31">
        <v>-50</v>
      </c>
    </row>
    <row r="3" spans="1:23" x14ac:dyDescent="0.2">
      <c r="A3" s="31" t="s">
        <v>6</v>
      </c>
      <c r="L3" s="32">
        <f>M3*M39</f>
        <v>-14.999999999999996</v>
      </c>
      <c r="M3" s="33">
        <v>0.3</v>
      </c>
      <c r="N3" s="32">
        <f>O3*M48</f>
        <v>0</v>
      </c>
      <c r="O3" s="33">
        <v>0</v>
      </c>
      <c r="P3" s="31" t="str">
        <f>A85</f>
        <v>Bereich 2: Supply-Chain-Management (SCM)</v>
      </c>
      <c r="V3" s="31" t="str">
        <f t="shared" ref="V3:V4" si="0">A4</f>
        <v>Produzierendes Gewerbe &amp; Handel</v>
      </c>
      <c r="W3" s="32">
        <f>L6</f>
        <v>-50</v>
      </c>
    </row>
    <row r="4" spans="1:23" x14ac:dyDescent="0.2">
      <c r="A4" s="31" t="s">
        <v>59</v>
      </c>
      <c r="L4" s="32">
        <f>M4*M48</f>
        <v>-12.5</v>
      </c>
      <c r="M4" s="33">
        <v>0.25</v>
      </c>
      <c r="N4" s="32">
        <f>O4*M48</f>
        <v>-15</v>
      </c>
      <c r="O4" s="33">
        <v>0.3</v>
      </c>
      <c r="P4" s="31" t="str">
        <f>A86</f>
        <v>Bereich 3: Lieferantenmanagement (LM)</v>
      </c>
      <c r="V4" s="31" t="str">
        <f t="shared" si="0"/>
        <v>Sonstige</v>
      </c>
      <c r="W4" s="32">
        <f>N6</f>
        <v>-50</v>
      </c>
    </row>
    <row r="5" spans="1:23" x14ac:dyDescent="0.2">
      <c r="A5" s="31" t="s">
        <v>60</v>
      </c>
      <c r="L5" s="32">
        <f>M5*M57</f>
        <v>-7.5</v>
      </c>
      <c r="M5" s="33">
        <v>0.15</v>
      </c>
      <c r="N5" s="32">
        <f>O5*M57</f>
        <v>-10</v>
      </c>
      <c r="O5" s="33">
        <v>0.2</v>
      </c>
      <c r="P5" s="31" t="str">
        <f>A87</f>
        <v>Bereich 4: Prozessmanagement &amp; Continuous Improvement</v>
      </c>
      <c r="V5" s="31" t="s">
        <v>61</v>
      </c>
      <c r="W5" s="31">
        <f>VLOOKUP(Checkliste!B7,'.'!V2:W4,2,FALSE)</f>
        <v>-50</v>
      </c>
    </row>
    <row r="6" spans="1:23" x14ac:dyDescent="0.2">
      <c r="L6" s="32">
        <f>SUM(L2:L5)</f>
        <v>-50</v>
      </c>
      <c r="M6" s="33">
        <f>M2+M3+M4+M5</f>
        <v>1</v>
      </c>
      <c r="N6" s="32">
        <f>SUM(N2:N5)</f>
        <v>-50</v>
      </c>
      <c r="O6" s="33">
        <f>O2+O3+O4+O5</f>
        <v>1</v>
      </c>
    </row>
    <row r="7" spans="1:23" x14ac:dyDescent="0.2">
      <c r="A7" s="30" t="s">
        <v>62</v>
      </c>
    </row>
    <row r="8" spans="1:23" ht="34" x14ac:dyDescent="0.2">
      <c r="A8" s="30" t="s">
        <v>63</v>
      </c>
      <c r="L8" s="34" t="s">
        <v>64</v>
      </c>
      <c r="M8" s="34"/>
      <c r="N8" s="34"/>
      <c r="O8" s="31" t="s">
        <v>65</v>
      </c>
      <c r="P8" s="31" t="s">
        <v>66</v>
      </c>
      <c r="Q8" s="31" t="s">
        <v>67</v>
      </c>
      <c r="R8" s="35" t="s">
        <v>68</v>
      </c>
      <c r="S8" s="35" t="s">
        <v>69</v>
      </c>
    </row>
    <row r="9" spans="1:23" x14ac:dyDescent="0.2">
      <c r="A9" s="31" t="s">
        <v>70</v>
      </c>
      <c r="L9" s="36">
        <f>VLOOKUP(Checkliste!B10,'.'!$A$10:$B$16,2,FALSE)</f>
        <v>-50</v>
      </c>
      <c r="M9" s="36"/>
      <c r="N9" s="36"/>
      <c r="O9" s="31" t="s">
        <v>71</v>
      </c>
      <c r="P9" s="37">
        <f>L9</f>
        <v>-50</v>
      </c>
      <c r="Q9" s="33">
        <v>0.1</v>
      </c>
      <c r="R9" s="31">
        <f>P9*Q9</f>
        <v>-5</v>
      </c>
      <c r="S9" s="38">
        <f>Q9+Q19+Q24+Q26</f>
        <v>1</v>
      </c>
    </row>
    <row r="10" spans="1:23" x14ac:dyDescent="0.2">
      <c r="A10" s="31" t="s">
        <v>6</v>
      </c>
      <c r="B10" s="31">
        <v>-50</v>
      </c>
      <c r="D10" s="31" t="s">
        <v>6</v>
      </c>
      <c r="E10" s="31">
        <v>-50</v>
      </c>
      <c r="L10" s="36"/>
      <c r="M10" s="36"/>
      <c r="N10" s="36"/>
      <c r="P10" s="37"/>
    </row>
    <row r="11" spans="1:23" x14ac:dyDescent="0.2">
      <c r="A11" s="31" t="s">
        <v>72</v>
      </c>
      <c r="B11" s="31">
        <v>0.1</v>
      </c>
      <c r="D11" s="31" t="s">
        <v>72</v>
      </c>
      <c r="E11" s="31">
        <v>0.1</v>
      </c>
      <c r="L11" s="36">
        <f>VLOOKUP(Checkliste!B12,'.'!$A$10:$B$16,2,FALSE)</f>
        <v>-50</v>
      </c>
      <c r="M11" s="36"/>
      <c r="N11" s="36"/>
      <c r="P11" s="37"/>
    </row>
    <row r="12" spans="1:23" x14ac:dyDescent="0.2">
      <c r="A12" s="31" t="s">
        <v>73</v>
      </c>
      <c r="B12" s="31">
        <v>0.01</v>
      </c>
      <c r="D12" s="31" t="s">
        <v>73</v>
      </c>
      <c r="E12" s="31">
        <v>0.01</v>
      </c>
      <c r="L12" s="36">
        <f>VLOOKUP(Checkliste!B13,'.'!$A$10:$B$16,2,FALSE)</f>
        <v>-50</v>
      </c>
      <c r="M12" s="36"/>
      <c r="N12" s="36"/>
      <c r="P12" s="37"/>
    </row>
    <row r="13" spans="1:23" x14ac:dyDescent="0.2">
      <c r="A13" s="31" t="s">
        <v>74</v>
      </c>
      <c r="B13" s="31">
        <v>0.25</v>
      </c>
      <c r="D13" s="31" t="s">
        <v>74</v>
      </c>
      <c r="E13" s="31">
        <v>0.25</v>
      </c>
      <c r="L13" s="36">
        <f>VLOOKUP(Checkliste!B14,'.'!$A$10:$B$16,2,FALSE)</f>
        <v>-50</v>
      </c>
      <c r="M13" s="36"/>
      <c r="N13" s="36"/>
      <c r="P13" s="37"/>
    </row>
    <row r="14" spans="1:23" x14ac:dyDescent="0.2">
      <c r="A14" s="31" t="s">
        <v>75</v>
      </c>
      <c r="B14" s="31">
        <v>0.5</v>
      </c>
      <c r="D14" s="31" t="s">
        <v>75</v>
      </c>
      <c r="E14" s="31">
        <v>0.5</v>
      </c>
      <c r="L14" s="36">
        <f>VLOOKUP(Checkliste!B15,'.'!$A$10:$B$16,2,FALSE)</f>
        <v>-50</v>
      </c>
      <c r="M14" s="36"/>
      <c r="N14" s="36"/>
      <c r="P14" s="37"/>
    </row>
    <row r="15" spans="1:23" x14ac:dyDescent="0.2">
      <c r="A15" s="31" t="s">
        <v>76</v>
      </c>
      <c r="B15" s="31">
        <v>0.75</v>
      </c>
      <c r="D15" s="31" t="s">
        <v>76</v>
      </c>
      <c r="E15" s="31">
        <v>0.75</v>
      </c>
      <c r="L15" s="36">
        <f>VLOOKUP(Checkliste!B16,'.'!$A$10:$B$16,2,FALSE)</f>
        <v>-50</v>
      </c>
      <c r="M15" s="36"/>
      <c r="N15" s="36"/>
    </row>
    <row r="16" spans="1:23" x14ac:dyDescent="0.2">
      <c r="A16" s="31" t="s">
        <v>77</v>
      </c>
      <c r="B16" s="31">
        <v>1</v>
      </c>
      <c r="D16" s="31" t="s">
        <v>77</v>
      </c>
      <c r="E16" s="31">
        <v>1</v>
      </c>
      <c r="L16" s="36">
        <f>VLOOKUP(Checkliste!B17,'.'!$A$10:$B$16,2,FALSE)</f>
        <v>-50</v>
      </c>
      <c r="M16" s="36"/>
      <c r="N16" s="36"/>
      <c r="P16" s="37"/>
    </row>
    <row r="17" spans="1:27" x14ac:dyDescent="0.2">
      <c r="L17" s="36">
        <f>VLOOKUP(Checkliste!B18,'.'!$A$10:$B$16,2,FALSE)</f>
        <v>-50</v>
      </c>
      <c r="M17" s="36"/>
      <c r="N17" s="36"/>
      <c r="P17" s="37"/>
    </row>
    <row r="18" spans="1:27" x14ac:dyDescent="0.2">
      <c r="A18" s="30" t="s">
        <v>78</v>
      </c>
      <c r="L18" s="36">
        <f>VLOOKUP(Checkliste!B19,'.'!$A$10:$B$16,2,FALSE)</f>
        <v>-50</v>
      </c>
      <c r="M18" s="36"/>
      <c r="N18" s="36"/>
      <c r="P18" s="37"/>
    </row>
    <row r="19" spans="1:27" x14ac:dyDescent="0.2">
      <c r="A19" s="30" t="s">
        <v>79</v>
      </c>
      <c r="L19" s="36">
        <f>VLOOKUP(Checkliste!B20,'.'!$A$10:$B$16,2,FALSE)</f>
        <v>-50</v>
      </c>
      <c r="M19" s="36"/>
      <c r="N19" s="36"/>
      <c r="O19" s="31" t="s">
        <v>80</v>
      </c>
      <c r="P19" s="37">
        <f>SUM(L11:L19)/9</f>
        <v>-50</v>
      </c>
      <c r="Q19" s="39">
        <v>0.5</v>
      </c>
      <c r="R19" s="31">
        <f>P19*Q19</f>
        <v>-25</v>
      </c>
    </row>
    <row r="20" spans="1:27" x14ac:dyDescent="0.2">
      <c r="A20" s="30" t="s">
        <v>81</v>
      </c>
      <c r="L20" s="36"/>
      <c r="M20" s="36"/>
      <c r="N20" s="36"/>
      <c r="P20" s="37"/>
    </row>
    <row r="21" spans="1:27" x14ac:dyDescent="0.2">
      <c r="A21" s="31" t="s">
        <v>2</v>
      </c>
      <c r="L21" s="36">
        <f>VLOOKUP(Checkliste!B22,'.'!$A$10:$B$16,2,FALSE)</f>
        <v>-50</v>
      </c>
      <c r="M21" s="36"/>
      <c r="N21" s="36"/>
      <c r="P21" s="37"/>
    </row>
    <row r="22" spans="1:27" x14ac:dyDescent="0.2">
      <c r="A22" s="40" t="s">
        <v>82</v>
      </c>
      <c r="B22" s="31">
        <v>0.98</v>
      </c>
      <c r="C22" s="31">
        <v>1</v>
      </c>
      <c r="D22" s="40" t="s">
        <v>83</v>
      </c>
      <c r="L22" s="36">
        <f>VLOOKUP(Checkliste!B23,'.'!$A$10:$B$16,2,FALSE)</f>
        <v>-50</v>
      </c>
      <c r="M22" s="36"/>
      <c r="N22" s="36"/>
      <c r="P22" s="37"/>
    </row>
    <row r="23" spans="1:27" x14ac:dyDescent="0.2">
      <c r="A23" s="40" t="s">
        <v>84</v>
      </c>
      <c r="B23" s="31">
        <v>0.75</v>
      </c>
      <c r="C23" s="41">
        <f>B22</f>
        <v>0.98</v>
      </c>
      <c r="D23" s="40" t="s">
        <v>85</v>
      </c>
      <c r="L23" s="36">
        <f>VLOOKUP(Checkliste!B24,'.'!$A$10:$B$16,2,FALSE)</f>
        <v>-50</v>
      </c>
      <c r="M23" s="36"/>
      <c r="N23" s="36"/>
      <c r="P23" s="37"/>
    </row>
    <row r="24" spans="1:27" x14ac:dyDescent="0.2">
      <c r="A24" s="40" t="s">
        <v>86</v>
      </c>
      <c r="B24" s="31">
        <v>0.5</v>
      </c>
      <c r="C24" s="41">
        <f>B23</f>
        <v>0.75</v>
      </c>
      <c r="D24" s="40" t="s">
        <v>87</v>
      </c>
      <c r="L24" s="36">
        <f>VLOOKUP(Checkliste!B25,'.'!$A$10:$B$16,2,FALSE)</f>
        <v>-50</v>
      </c>
      <c r="M24" s="36"/>
      <c r="N24" s="36"/>
      <c r="O24" s="31" t="s">
        <v>88</v>
      </c>
      <c r="P24" s="37">
        <f>SUM(L21:L24)/4</f>
        <v>-50</v>
      </c>
      <c r="Q24" s="33">
        <v>0.2</v>
      </c>
      <c r="R24" s="37">
        <f>P24*Q24</f>
        <v>-10</v>
      </c>
    </row>
    <row r="25" spans="1:27" x14ac:dyDescent="0.2">
      <c r="A25" s="40" t="s">
        <v>89</v>
      </c>
      <c r="B25" s="31">
        <v>0.3</v>
      </c>
      <c r="C25" s="41">
        <f>B24</f>
        <v>0.5</v>
      </c>
      <c r="D25" s="40" t="s">
        <v>90</v>
      </c>
      <c r="L25" s="36">
        <f>VLOOKUP(Checkliste!B26,'.'!$A$10:$B$16,2,FALSE)</f>
        <v>-50</v>
      </c>
      <c r="M25" s="36"/>
      <c r="N25" s="36"/>
      <c r="P25" s="37"/>
    </row>
    <row r="26" spans="1:27" x14ac:dyDescent="0.2">
      <c r="A26" s="40" t="s">
        <v>91</v>
      </c>
      <c r="B26" s="31">
        <v>1.0000000000000001E-9</v>
      </c>
      <c r="C26" s="41">
        <f>B25</f>
        <v>0.3</v>
      </c>
      <c r="D26" s="40" t="s">
        <v>92</v>
      </c>
      <c r="L26" s="36">
        <f>VLOOKUP(Checkliste!B27,'.'!$A$10:$B$16,2,FALSE)</f>
        <v>-50</v>
      </c>
      <c r="M26" s="36"/>
      <c r="N26" s="36"/>
      <c r="O26" s="42" t="s">
        <v>93</v>
      </c>
      <c r="P26" s="43">
        <f>(L26+L25)/2</f>
        <v>-50</v>
      </c>
      <c r="Q26" s="44">
        <v>0.2</v>
      </c>
      <c r="R26" s="42">
        <f>P26*Q26</f>
        <v>-10</v>
      </c>
      <c r="S26" s="42"/>
      <c r="T26" s="42"/>
      <c r="U26" s="42"/>
      <c r="V26" s="42"/>
      <c r="W26" s="42"/>
      <c r="X26" s="42"/>
      <c r="Y26" s="42"/>
      <c r="Z26" s="42"/>
      <c r="AA26" s="42"/>
    </row>
    <row r="27" spans="1:27" x14ac:dyDescent="0.2">
      <c r="A27" s="40" t="s">
        <v>94</v>
      </c>
      <c r="B27" s="31">
        <v>-10000</v>
      </c>
      <c r="C27" s="31">
        <v>0</v>
      </c>
      <c r="D27" s="40" t="s">
        <v>95</v>
      </c>
      <c r="L27" s="45"/>
      <c r="M27" s="45"/>
      <c r="N27" s="45"/>
      <c r="O27" s="42"/>
      <c r="P27" s="46" t="s">
        <v>96</v>
      </c>
      <c r="Q27" s="47" t="s">
        <v>97</v>
      </c>
      <c r="R27" s="48" t="s">
        <v>98</v>
      </c>
      <c r="S27" s="48" t="s">
        <v>99</v>
      </c>
      <c r="T27" s="42"/>
      <c r="U27" s="42"/>
      <c r="V27" s="42"/>
      <c r="W27" s="42"/>
      <c r="X27" s="42"/>
      <c r="Y27" s="42"/>
      <c r="Z27" s="42"/>
      <c r="AA27" s="42"/>
    </row>
    <row r="28" spans="1:27" x14ac:dyDescent="0.2">
      <c r="L28" s="49">
        <f>MIN(R9+R19+R24+R26,P28,Q28,R28,S28)</f>
        <v>-50</v>
      </c>
      <c r="M28" s="49">
        <f>R9+R19+R24+R26</f>
        <v>-50</v>
      </c>
      <c r="N28" s="49"/>
      <c r="O28" s="50" t="s">
        <v>100</v>
      </c>
      <c r="P28" s="51">
        <f>IF(OR(Checkliste!B18='.'!A12,Checkliste!B18='.'!A13),'.'!B12,IF(Checkliste!B18='.'!A14,'.'!B14,1))</f>
        <v>1</v>
      </c>
      <c r="Q28" s="51">
        <f>IF(OR(Checkliste!B19='.'!A12,Checkliste!B19='.'!A13),'.'!B12,IF(Checkliste!B19='.'!A14,'.'!B14,1))</f>
        <v>1</v>
      </c>
      <c r="R28" s="51">
        <f>IF(Checkliste!B22='.'!A12,'.'!B13,IF(Checkliste!B22='.'!A13,'.'!B14,IF(Checkliste!B22='.'!A14,'.'!B15,1)))</f>
        <v>1</v>
      </c>
      <c r="S28" s="51">
        <f>IF(Checkliste!B23='.'!A12,'.'!B14,IF(OR(Checkliste!B23='.'!A13,Checkliste!B23='.'!A14),'.'!B15,1))</f>
        <v>1</v>
      </c>
    </row>
    <row r="29" spans="1:27" x14ac:dyDescent="0.2">
      <c r="A29" s="30" t="s">
        <v>101</v>
      </c>
      <c r="L29" s="36"/>
      <c r="M29" s="36"/>
      <c r="N29" s="36"/>
      <c r="P29" s="46" t="s">
        <v>102</v>
      </c>
      <c r="Q29" s="52" t="s">
        <v>102</v>
      </c>
      <c r="R29" s="48" t="s">
        <v>103</v>
      </c>
      <c r="S29" s="48" t="s">
        <v>104</v>
      </c>
    </row>
    <row r="30" spans="1:27" ht="34" x14ac:dyDescent="0.2">
      <c r="A30" s="30" t="s">
        <v>105</v>
      </c>
      <c r="L30" s="36"/>
      <c r="M30" s="36"/>
      <c r="N30" s="36"/>
      <c r="P30" s="31" t="s">
        <v>66</v>
      </c>
      <c r="Q30" s="31" t="s">
        <v>67</v>
      </c>
      <c r="R30" s="35" t="s">
        <v>68</v>
      </c>
      <c r="S30" s="35" t="s">
        <v>69</v>
      </c>
    </row>
    <row r="31" spans="1:27" x14ac:dyDescent="0.2">
      <c r="A31" s="30" t="s">
        <v>106</v>
      </c>
      <c r="L31" s="36">
        <f>VLOOKUP(Checkliste!B33,'.'!$A$10:$B$16,2,FALSE)</f>
        <v>-50</v>
      </c>
      <c r="M31" s="36"/>
      <c r="N31" s="36"/>
      <c r="P31" s="37"/>
    </row>
    <row r="32" spans="1:27" x14ac:dyDescent="0.2">
      <c r="A32" s="30" t="s">
        <v>107</v>
      </c>
      <c r="L32" s="36">
        <f>VLOOKUP(Checkliste!B34,'.'!$A$10:$B$16,2,FALSE)</f>
        <v>-50</v>
      </c>
      <c r="M32" s="36"/>
      <c r="N32" s="36"/>
      <c r="O32" s="31" t="s">
        <v>108</v>
      </c>
      <c r="P32" s="37">
        <f>SUM(L31:L32)/2</f>
        <v>-50</v>
      </c>
      <c r="Q32" s="53">
        <f>1/3</f>
        <v>0.33333333333333331</v>
      </c>
      <c r="R32" s="37">
        <f>P32*Q32</f>
        <v>-16.666666666666664</v>
      </c>
      <c r="S32" s="38">
        <f>Q32+Q35+Q37</f>
        <v>1</v>
      </c>
    </row>
    <row r="33" spans="1:27" x14ac:dyDescent="0.2">
      <c r="A33" s="30" t="s">
        <v>109</v>
      </c>
      <c r="L33" s="36">
        <f>VLOOKUP(Checkliste!B35,'.'!$A$10:$B$16,2,FALSE)</f>
        <v>-50</v>
      </c>
      <c r="M33" s="36"/>
      <c r="N33" s="36"/>
      <c r="P33" s="37"/>
    </row>
    <row r="34" spans="1:27" x14ac:dyDescent="0.2">
      <c r="A34" s="30" t="s">
        <v>110</v>
      </c>
      <c r="L34" s="36">
        <f>VLOOKUP(Checkliste!B36,'.'!$A$10:$B$16,2,FALSE)</f>
        <v>-50</v>
      </c>
      <c r="M34" s="36"/>
      <c r="N34" s="36"/>
      <c r="P34" s="37"/>
    </row>
    <row r="35" spans="1:27" x14ac:dyDescent="0.2">
      <c r="A35" s="30" t="s">
        <v>111</v>
      </c>
      <c r="L35" s="36">
        <f>VLOOKUP(Checkliste!B37,'.'!$A$10:$B$16,2,FALSE)</f>
        <v>-50</v>
      </c>
      <c r="M35" s="36"/>
      <c r="N35" s="36"/>
      <c r="O35" s="31" t="s">
        <v>112</v>
      </c>
      <c r="P35" s="37">
        <f>SUM(L33:L35)/3</f>
        <v>-50</v>
      </c>
      <c r="Q35" s="53">
        <f>1/3</f>
        <v>0.33333333333333331</v>
      </c>
      <c r="R35" s="37">
        <f>P35*Q35</f>
        <v>-16.666666666666664</v>
      </c>
    </row>
    <row r="36" spans="1:27" x14ac:dyDescent="0.2">
      <c r="A36" s="30" t="s">
        <v>113</v>
      </c>
      <c r="L36" s="36">
        <f>VLOOKUP(Checkliste!B38,'.'!$A$10:$B$16,2,FALSE)</f>
        <v>-50</v>
      </c>
      <c r="M36" s="36"/>
      <c r="N36" s="36"/>
      <c r="P36" s="37"/>
    </row>
    <row r="37" spans="1:27" x14ac:dyDescent="0.2">
      <c r="L37" s="36">
        <f>VLOOKUP(Checkliste!B39,'.'!$A$10:$B$16,2,FALSE)</f>
        <v>-50</v>
      </c>
      <c r="M37" s="36"/>
      <c r="N37" s="36"/>
      <c r="O37" s="31" t="s">
        <v>114</v>
      </c>
      <c r="P37" s="37">
        <f>SUM(L36:L37)/2</f>
        <v>-50</v>
      </c>
      <c r="Q37" s="53">
        <f>1/3</f>
        <v>0.33333333333333331</v>
      </c>
      <c r="R37" s="37">
        <f>P37*Q37</f>
        <v>-16.666666666666664</v>
      </c>
    </row>
    <row r="38" spans="1:27" x14ac:dyDescent="0.2">
      <c r="A38" s="31" t="s">
        <v>115</v>
      </c>
      <c r="L38" s="48"/>
      <c r="M38" s="48"/>
      <c r="N38" s="48"/>
      <c r="O38" s="54"/>
      <c r="P38" s="48" t="s">
        <v>116</v>
      </c>
      <c r="Q38" s="48" t="s">
        <v>117</v>
      </c>
      <c r="R38" s="48" t="s">
        <v>118</v>
      </c>
      <c r="S38" s="48" t="s">
        <v>119</v>
      </c>
      <c r="T38" s="54"/>
      <c r="U38" s="54"/>
      <c r="V38" s="54"/>
      <c r="W38" s="54"/>
      <c r="X38" s="54"/>
      <c r="Y38" s="54"/>
      <c r="Z38" s="54"/>
      <c r="AA38" s="54"/>
    </row>
    <row r="39" spans="1:27" x14ac:dyDescent="0.2">
      <c r="A39" s="40" t="s">
        <v>120</v>
      </c>
      <c r="B39" s="37">
        <f>'.'!L28</f>
        <v>-50</v>
      </c>
      <c r="F39" s="31" t="s">
        <v>121</v>
      </c>
      <c r="L39" s="49">
        <f>MIN(R32+R35+R37,P39,Q39,R39,S39)</f>
        <v>-49.999999999999993</v>
      </c>
      <c r="M39" s="49">
        <f>R32+R35+R37</f>
        <v>-49.999999999999993</v>
      </c>
      <c r="N39" s="49"/>
      <c r="O39" s="50" t="s">
        <v>100</v>
      </c>
      <c r="P39" s="51">
        <f>IF(Checkliste!B33='.'!A12,'.'!B12,IF(Checkliste!B33='.'!A13,'.'!B13,IF(Checkliste!B33='.'!A14,'.'!B14,1)))</f>
        <v>1</v>
      </c>
      <c r="Q39" s="51">
        <f>IF(Checkliste!B36='.'!A12,'.'!B13,IF(Checkliste!B36='.'!A13,'.'!B14,IF(Checkliste!B36='.'!A14,'.'!B15,1)))</f>
        <v>1</v>
      </c>
      <c r="R39" s="51">
        <f>IF(Checkliste!B37='.'!A12,'.'!B13,IF(Checkliste!B37='.'!A13,'.'!B14,IF(Checkliste!B37='.'!A14,'.'!B15,1)))</f>
        <v>1</v>
      </c>
      <c r="S39" s="51">
        <f>IF(Checkliste!B39='.'!A12,'.'!B12,IF(Checkliste!B39='.'!A13,'.'!B13,IF(Checkliste!B39='.'!A14,'.'!B14,1)))</f>
        <v>1</v>
      </c>
    </row>
    <row r="40" spans="1:27" x14ac:dyDescent="0.2">
      <c r="A40" s="40" t="s">
        <v>83</v>
      </c>
      <c r="B40" s="31" t="b">
        <f>B$22&lt;=$B$39</f>
        <v>0</v>
      </c>
      <c r="C40" s="31" t="b">
        <f>$B39&lt;=C$22</f>
        <v>1</v>
      </c>
      <c r="D40" s="31" t="b">
        <f t="shared" ref="D40:D44" si="1">B40=C40</f>
        <v>0</v>
      </c>
      <c r="F40" s="31" t="str">
        <f>Checkliste!A18</f>
        <v>7.    Risiken, dass Menschenrechte, Arbeitsschutz &amp; Koalitionsfreiheit von Arbeitnehmer*innen und Geschäftspartnern verletzt werden</v>
      </c>
      <c r="L40" s="48"/>
      <c r="M40" s="48"/>
      <c r="N40" s="48"/>
      <c r="O40" s="54"/>
      <c r="P40" s="46" t="s">
        <v>122</v>
      </c>
      <c r="Q40" s="55" t="s">
        <v>103</v>
      </c>
      <c r="R40" s="55" t="s">
        <v>103</v>
      </c>
      <c r="S40" s="56" t="s">
        <v>122</v>
      </c>
      <c r="T40" s="54"/>
      <c r="U40" s="54"/>
      <c r="V40" s="54"/>
      <c r="W40" s="54"/>
      <c r="X40" s="54"/>
      <c r="Y40" s="54"/>
      <c r="Z40" s="54"/>
      <c r="AA40" s="54"/>
    </row>
    <row r="41" spans="1:27" ht="34" x14ac:dyDescent="0.2">
      <c r="A41" s="40" t="s">
        <v>85</v>
      </c>
      <c r="B41" s="31" t="b">
        <f>B$23&lt;=$B$39</f>
        <v>0</v>
      </c>
      <c r="C41" s="31" t="b">
        <f>$B$39&lt;=C23</f>
        <v>1</v>
      </c>
      <c r="D41" s="31" t="b">
        <f t="shared" si="1"/>
        <v>0</v>
      </c>
      <c r="F41" s="31" t="s">
        <v>123</v>
      </c>
      <c r="L41" s="36"/>
      <c r="M41" s="36" t="s">
        <v>124</v>
      </c>
      <c r="N41" s="36" t="s">
        <v>125</v>
      </c>
      <c r="P41" s="31" t="s">
        <v>66</v>
      </c>
      <c r="Q41" s="31" t="s">
        <v>67</v>
      </c>
      <c r="R41" s="35" t="s">
        <v>68</v>
      </c>
      <c r="S41" s="35" t="s">
        <v>69</v>
      </c>
    </row>
    <row r="42" spans="1:27" x14ac:dyDescent="0.2">
      <c r="A42" s="40" t="s">
        <v>87</v>
      </c>
      <c r="B42" s="31" t="b">
        <f>B$24&lt;=$B$39</f>
        <v>0</v>
      </c>
      <c r="C42" s="31" t="b">
        <f>$B$39&lt;=C24</f>
        <v>1</v>
      </c>
      <c r="D42" s="31" t="b">
        <f t="shared" si="1"/>
        <v>0</v>
      </c>
      <c r="F42" s="31">
        <f>IF(OR(Checkliste!B18='.'!A12,Checkliste!B18='.'!A13),'.'!B12,IF(Checkliste!B18='.'!A14,'.'!B14,1))</f>
        <v>1</v>
      </c>
      <c r="L42" s="36">
        <f>VLOOKUP(Checkliste!B45,'.'!$A$10:$B$16,2,FALSE)</f>
        <v>-50</v>
      </c>
      <c r="M42" s="36"/>
      <c r="N42" s="36"/>
      <c r="P42" s="37"/>
    </row>
    <row r="43" spans="1:27" x14ac:dyDescent="0.2">
      <c r="A43" s="40" t="s">
        <v>90</v>
      </c>
      <c r="B43" s="31" t="b">
        <f>B$25&lt;=$B$39</f>
        <v>0</v>
      </c>
      <c r="C43" s="31" t="b">
        <f>$B$39&lt;=C25</f>
        <v>1</v>
      </c>
      <c r="D43" s="31" t="b">
        <f t="shared" si="1"/>
        <v>0</v>
      </c>
      <c r="F43" s="31">
        <f>IF(OR(Checkliste!B19='.'!A12,Checkliste!B19='.'!A13),'.'!B12,IF(Checkliste!B19='.'!A14,'.'!B14,1))</f>
        <v>1</v>
      </c>
      <c r="L43" s="36">
        <f>VLOOKUP(Checkliste!B46,'.'!$A$10:$B$16,2,FALSE)</f>
        <v>-50</v>
      </c>
      <c r="M43" s="36"/>
      <c r="N43" s="36"/>
      <c r="O43" s="31" t="s">
        <v>126</v>
      </c>
      <c r="P43" s="37">
        <f>(L42+L43)/2</f>
        <v>-50</v>
      </c>
      <c r="Q43" s="33">
        <v>0.35</v>
      </c>
      <c r="R43" s="31">
        <f>P43*Q43</f>
        <v>-17.5</v>
      </c>
      <c r="S43" s="38">
        <f>Q43+Q46</f>
        <v>1</v>
      </c>
    </row>
    <row r="44" spans="1:27" x14ac:dyDescent="0.2">
      <c r="A44" s="40" t="s">
        <v>92</v>
      </c>
      <c r="B44" s="31" t="b">
        <f>B$26&lt;=$B$39</f>
        <v>0</v>
      </c>
      <c r="C44" s="31" t="b">
        <f>$B$39&lt;=C26</f>
        <v>1</v>
      </c>
      <c r="D44" s="31" t="b">
        <f t="shared" si="1"/>
        <v>0</v>
      </c>
      <c r="L44" s="36">
        <f>VLOOKUP(Checkliste!B48,'.'!$A$10:$B$16,2,FALSE)</f>
        <v>-50</v>
      </c>
      <c r="M44" s="36"/>
      <c r="N44" s="36"/>
      <c r="P44" s="37"/>
    </row>
    <row r="45" spans="1:27" x14ac:dyDescent="0.2">
      <c r="A45" s="40" t="s">
        <v>127</v>
      </c>
      <c r="B45" s="31" t="b">
        <f>B$27&lt;=$B$39</f>
        <v>1</v>
      </c>
      <c r="C45" s="31" t="b">
        <f>$B$39&lt;=C$27</f>
        <v>1</v>
      </c>
      <c r="D45" s="31" t="b">
        <f>B45=C45</f>
        <v>1</v>
      </c>
      <c r="L45" s="36">
        <f>VLOOKUP(Checkliste!B47,'.'!$A$10:$B$16,2,FALSE)</f>
        <v>-50</v>
      </c>
      <c r="M45" s="36"/>
      <c r="N45" s="36"/>
      <c r="P45" s="37"/>
    </row>
    <row r="46" spans="1:27" ht="19" x14ac:dyDescent="0.25">
      <c r="A46" s="40" t="s">
        <v>128</v>
      </c>
      <c r="B46" s="57" t="str">
        <f>IF('.'!D40,'.'!A$22,IF('.'!D41,'.'!A$23,IF('.'!D42,'.'!A$24,IF('.'!D43,'.'!A$25,IF('.'!D44,'.'!A$26,IF('.'!D45,'.'!A$27))))))</f>
        <v>Bitte Angaben vervollständigen</v>
      </c>
      <c r="L46" s="36">
        <f>VLOOKUP(Checkliste!B49,'.'!$A$10:$B$16,2,FALSE)</f>
        <v>-50</v>
      </c>
      <c r="M46" s="36"/>
      <c r="N46" s="36"/>
      <c r="O46" s="51" t="s">
        <v>129</v>
      </c>
      <c r="P46" s="58">
        <f>(L44+L45+L46)/3</f>
        <v>-50</v>
      </c>
      <c r="Q46" s="59">
        <v>0.65</v>
      </c>
      <c r="R46" s="31">
        <f>P46*Q46</f>
        <v>-32.5</v>
      </c>
    </row>
    <row r="47" spans="1:27" x14ac:dyDescent="0.2">
      <c r="L47" s="36"/>
      <c r="M47" s="36"/>
      <c r="N47" s="36"/>
      <c r="O47" s="51"/>
      <c r="P47" s="48" t="s">
        <v>130</v>
      </c>
      <c r="Q47" s="48" t="s">
        <v>131</v>
      </c>
    </row>
    <row r="48" spans="1:27" x14ac:dyDescent="0.2">
      <c r="A48" s="31" t="s">
        <v>132</v>
      </c>
      <c r="L48" s="49">
        <f>MIN(R43+R46,P48,Q48)</f>
        <v>-50</v>
      </c>
      <c r="M48" s="49">
        <f>R43+R46</f>
        <v>-50</v>
      </c>
      <c r="N48" s="49">
        <f>(L42+L43+L45+L44+L46)/5</f>
        <v>-50</v>
      </c>
      <c r="O48" s="51" t="s">
        <v>100</v>
      </c>
      <c r="P48" s="51">
        <f>IF(Checkliste!B46='.'!A12,'.'!B13,IF(Checkliste!B46='.'!A13,'.'!B14,IF(OR(Checkliste!B46='.'!A14,Checkliste!B46='.'!A15),'.'!B15,1)))</f>
        <v>1</v>
      </c>
      <c r="Q48" s="51">
        <f>IF(Checkliste!B47='.'!A12,'.'!B13,IF(Checkliste!B47='.'!A13,'.'!B14,IF(Checkliste!B47='.'!A14,'.'!B15,1)))</f>
        <v>1</v>
      </c>
    </row>
    <row r="49" spans="1:19" x14ac:dyDescent="0.2">
      <c r="A49" s="40" t="s">
        <v>120</v>
      </c>
      <c r="B49" s="31">
        <f>'.'!L39</f>
        <v>-49.999999999999993</v>
      </c>
      <c r="L49" s="36"/>
      <c r="M49" s="36"/>
      <c r="N49" s="36"/>
      <c r="O49" s="51"/>
      <c r="P49" s="48" t="s">
        <v>133</v>
      </c>
      <c r="Q49" s="48" t="s">
        <v>103</v>
      </c>
    </row>
    <row r="50" spans="1:19" ht="34" x14ac:dyDescent="0.2">
      <c r="A50" s="40" t="s">
        <v>83</v>
      </c>
      <c r="B50" s="31" t="b">
        <f>B$22&lt;=$B$49</f>
        <v>0</v>
      </c>
      <c r="C50" s="31" t="b">
        <f t="shared" ref="C50:C52" si="2">$B$49&lt;=C22</f>
        <v>1</v>
      </c>
      <c r="D50" s="31" t="b">
        <f>B50=C50</f>
        <v>0</v>
      </c>
      <c r="L50" s="36"/>
      <c r="M50" s="36" t="s">
        <v>124</v>
      </c>
      <c r="N50" s="36" t="s">
        <v>125</v>
      </c>
      <c r="P50" s="31" t="s">
        <v>66</v>
      </c>
      <c r="Q50" s="31" t="s">
        <v>67</v>
      </c>
      <c r="R50" s="35" t="s">
        <v>68</v>
      </c>
      <c r="S50" s="35" t="s">
        <v>69</v>
      </c>
    </row>
    <row r="51" spans="1:19" x14ac:dyDescent="0.2">
      <c r="A51" s="40" t="s">
        <v>85</v>
      </c>
      <c r="B51" s="31" t="b">
        <f>B$23&lt;=$B$49</f>
        <v>0</v>
      </c>
      <c r="C51" s="31" t="b">
        <f t="shared" si="2"/>
        <v>1</v>
      </c>
      <c r="D51" s="31" t="b">
        <f t="shared" ref="D51:D55" si="3">B51=C51</f>
        <v>0</v>
      </c>
      <c r="L51" s="36">
        <f>VLOOKUP(Checkliste!B55,'.'!$A$10:$B$16,2,FALSE)</f>
        <v>-50</v>
      </c>
      <c r="M51" s="36"/>
      <c r="N51" s="36"/>
      <c r="P51" s="37">
        <f>L51</f>
        <v>-50</v>
      </c>
      <c r="Q51" s="33">
        <v>0.4</v>
      </c>
      <c r="R51" s="31">
        <f>P51*Q51</f>
        <v>-20</v>
      </c>
      <c r="S51" s="38">
        <f>Q51+Q52+Q54+Q55+Q53</f>
        <v>0.99999999999999989</v>
      </c>
    </row>
    <row r="52" spans="1:19" x14ac:dyDescent="0.2">
      <c r="A52" s="40" t="s">
        <v>87</v>
      </c>
      <c r="B52" s="31" t="b">
        <f>B$24&lt;=$B$49</f>
        <v>0</v>
      </c>
      <c r="C52" s="31" t="b">
        <f t="shared" si="2"/>
        <v>1</v>
      </c>
      <c r="D52" s="31" t="b">
        <f t="shared" si="3"/>
        <v>0</v>
      </c>
      <c r="L52" s="36">
        <f>VLOOKUP(Checkliste!B56,'.'!$A$10:$B$16,2,FALSE)</f>
        <v>-50</v>
      </c>
      <c r="M52" s="36"/>
      <c r="N52" s="36"/>
      <c r="P52" s="37">
        <f>L52</f>
        <v>-50</v>
      </c>
      <c r="Q52" s="33">
        <v>0.1</v>
      </c>
      <c r="R52" s="31">
        <f>P52*Q52</f>
        <v>-5</v>
      </c>
    </row>
    <row r="53" spans="1:19" x14ac:dyDescent="0.2">
      <c r="A53" s="40" t="s">
        <v>90</v>
      </c>
      <c r="B53" s="31" t="b">
        <f>B$25&lt;=$B$49</f>
        <v>0</v>
      </c>
      <c r="C53" s="31" t="b">
        <f>$B$49&lt;=C25</f>
        <v>1</v>
      </c>
      <c r="D53" s="31" t="b">
        <f t="shared" si="3"/>
        <v>0</v>
      </c>
      <c r="L53" s="36">
        <f>VLOOKUP(Checkliste!B57,'.'!$A$10:$B$16,2,FALSE)</f>
        <v>-50</v>
      </c>
      <c r="M53" s="36"/>
      <c r="N53" s="36"/>
      <c r="P53" s="37">
        <f>L53</f>
        <v>-50</v>
      </c>
      <c r="Q53" s="33">
        <v>0.1</v>
      </c>
      <c r="R53" s="31">
        <f>P53*Q53</f>
        <v>-5</v>
      </c>
    </row>
    <row r="54" spans="1:19" x14ac:dyDescent="0.2">
      <c r="A54" s="40" t="s">
        <v>92</v>
      </c>
      <c r="B54" s="31" t="b">
        <f>B$26&lt;=$B$49</f>
        <v>0</v>
      </c>
      <c r="C54" s="31" t="b">
        <f>$B$49&lt;=C26</f>
        <v>1</v>
      </c>
      <c r="D54" s="31" t="b">
        <f>B54=C54</f>
        <v>0</v>
      </c>
      <c r="L54" s="36">
        <f>VLOOKUP(Checkliste!B58,'.'!$A$10:$B$16,2,FALSE)</f>
        <v>-50</v>
      </c>
      <c r="M54" s="36"/>
      <c r="N54" s="36"/>
      <c r="P54" s="37">
        <f>L54</f>
        <v>-50</v>
      </c>
      <c r="Q54" s="33">
        <v>0.2</v>
      </c>
      <c r="R54" s="31">
        <f>P54*Q54</f>
        <v>-10</v>
      </c>
    </row>
    <row r="55" spans="1:19" x14ac:dyDescent="0.2">
      <c r="A55" s="40" t="s">
        <v>127</v>
      </c>
      <c r="B55" s="31" t="b">
        <f>B$27&lt;=$B$49</f>
        <v>1</v>
      </c>
      <c r="C55" s="31" t="b">
        <f>$B$49&lt;=C27</f>
        <v>1</v>
      </c>
      <c r="D55" s="31" t="b">
        <f t="shared" si="3"/>
        <v>1</v>
      </c>
      <c r="L55" s="36">
        <f>VLOOKUP(Checkliste!B59,'.'!$A$10:$B$16,2,FALSE)</f>
        <v>-50</v>
      </c>
      <c r="M55" s="36"/>
      <c r="N55" s="36"/>
      <c r="P55" s="37">
        <f>L55</f>
        <v>-50</v>
      </c>
      <c r="Q55" s="33">
        <v>0.2</v>
      </c>
      <c r="R55" s="31">
        <f>P55*Q55</f>
        <v>-10</v>
      </c>
    </row>
    <row r="56" spans="1:19" ht="19" x14ac:dyDescent="0.25">
      <c r="A56" s="40" t="s">
        <v>128</v>
      </c>
      <c r="B56" s="57" t="str">
        <f>IF('.'!D50,'.'!A$22,IF('.'!D51,'.'!A$23,IF('.'!D52,'.'!A$24,IF('.'!D53,'.'!A$25,IF('.'!D54,'.'!A$26,IF('.'!D55,'.'!A$27))))))</f>
        <v>Bitte Angaben vervollständigen</v>
      </c>
      <c r="L56" s="36"/>
      <c r="M56" s="36"/>
      <c r="N56" s="36"/>
      <c r="O56" s="51"/>
      <c r="P56" s="48" t="s">
        <v>134</v>
      </c>
      <c r="Q56" s="33"/>
    </row>
    <row r="57" spans="1:19" x14ac:dyDescent="0.2">
      <c r="L57" s="49">
        <f>MIN(P57,M57)</f>
        <v>-50</v>
      </c>
      <c r="M57" s="49">
        <f>R51+R52+R53+R54+R55</f>
        <v>-50</v>
      </c>
      <c r="N57" s="49">
        <f>(L51+L52+L53+L54+L55)/4</f>
        <v>-62.5</v>
      </c>
      <c r="O57" s="51" t="s">
        <v>100</v>
      </c>
      <c r="P57" s="58">
        <f>IF(OR(Checkliste!B55='.'!A12,Checkliste!B56='.'!A12,Checkliste!B57='.'!A12,Checkliste!B58='.'!A12,Checkliste!B59='.'!A12),'.'!B13,IF(OR(Checkliste!B55='.'!A13,Checkliste!B56='.'!A13,Checkliste!B57='.'!A13,Checkliste!B58='.'!A13,Checkliste!B59='.'!A13),'.'!B14,1))</f>
        <v>1</v>
      </c>
    </row>
    <row r="58" spans="1:19" x14ac:dyDescent="0.2">
      <c r="A58" s="31" t="s">
        <v>135</v>
      </c>
      <c r="L58" s="36"/>
      <c r="M58" s="36"/>
      <c r="N58" s="36"/>
      <c r="P58" s="48" t="s">
        <v>136</v>
      </c>
    </row>
    <row r="59" spans="1:19" x14ac:dyDescent="0.2">
      <c r="A59" s="40" t="s">
        <v>120</v>
      </c>
      <c r="B59" s="37">
        <f>'.'!L48</f>
        <v>-50</v>
      </c>
      <c r="P59" s="37"/>
    </row>
    <row r="60" spans="1:19" x14ac:dyDescent="0.2">
      <c r="A60" s="40" t="s">
        <v>83</v>
      </c>
      <c r="B60" s="31" t="b">
        <f>B$22&lt;=$B59</f>
        <v>0</v>
      </c>
      <c r="C60" s="31" t="b">
        <f t="shared" ref="C60:C65" si="4">$B$59&lt;=C51</f>
        <v>1</v>
      </c>
      <c r="D60" s="31" t="b">
        <f>B60=C60</f>
        <v>0</v>
      </c>
    </row>
    <row r="61" spans="1:19" x14ac:dyDescent="0.2">
      <c r="A61" s="40" t="s">
        <v>85</v>
      </c>
      <c r="B61" s="31" t="b">
        <f>B$23&lt;=$B59</f>
        <v>0</v>
      </c>
      <c r="C61" s="31" t="b">
        <f t="shared" si="4"/>
        <v>1</v>
      </c>
      <c r="D61" s="31" t="b">
        <f t="shared" ref="D61:D65" si="5">B61=C61</f>
        <v>0</v>
      </c>
    </row>
    <row r="62" spans="1:19" x14ac:dyDescent="0.2">
      <c r="A62" s="40" t="s">
        <v>87</v>
      </c>
      <c r="B62" s="31" t="b">
        <f>B$24&lt;=$B59</f>
        <v>0</v>
      </c>
      <c r="C62" s="31" t="b">
        <f t="shared" si="4"/>
        <v>1</v>
      </c>
      <c r="D62" s="31" t="b">
        <f t="shared" si="5"/>
        <v>0</v>
      </c>
    </row>
    <row r="63" spans="1:19" x14ac:dyDescent="0.2">
      <c r="A63" s="40" t="s">
        <v>90</v>
      </c>
      <c r="B63" s="31" t="b">
        <f>B$25&lt;=$B59</f>
        <v>0</v>
      </c>
      <c r="C63" s="31" t="b">
        <f t="shared" si="4"/>
        <v>1</v>
      </c>
      <c r="D63" s="31" t="b">
        <f t="shared" si="5"/>
        <v>0</v>
      </c>
    </row>
    <row r="64" spans="1:19" x14ac:dyDescent="0.2">
      <c r="A64" s="40" t="s">
        <v>92</v>
      </c>
      <c r="B64" s="31" t="b">
        <f>B$26&lt;=$B59</f>
        <v>0</v>
      </c>
      <c r="C64" s="31" t="b">
        <f t="shared" si="4"/>
        <v>1</v>
      </c>
      <c r="D64" s="31" t="b">
        <f t="shared" si="5"/>
        <v>0</v>
      </c>
    </row>
    <row r="65" spans="1:5" x14ac:dyDescent="0.2">
      <c r="A65" s="40" t="s">
        <v>127</v>
      </c>
      <c r="B65" s="31" t="b">
        <f>B$27&lt;=$B59</f>
        <v>1</v>
      </c>
      <c r="C65" s="31" t="b">
        <f t="shared" si="4"/>
        <v>1</v>
      </c>
      <c r="D65" s="31" t="b">
        <f t="shared" si="5"/>
        <v>1</v>
      </c>
    </row>
    <row r="66" spans="1:5" ht="19" x14ac:dyDescent="0.25">
      <c r="A66" s="40" t="s">
        <v>128</v>
      </c>
      <c r="B66" s="57" t="str">
        <f>IF('.'!D60,'.'!A$22,IF('.'!D61,'.'!A$23,IF('.'!D62,'.'!A$24,IF('.'!D63,'.'!A$25,IF('.'!D64,'.'!A$26,IF('.'!D65,'.'!A$27))))))</f>
        <v>Bitte Angaben vervollständigen</v>
      </c>
    </row>
    <row r="68" spans="1:5" x14ac:dyDescent="0.2">
      <c r="A68" s="31" t="s">
        <v>137</v>
      </c>
    </row>
    <row r="69" spans="1:5" x14ac:dyDescent="0.2">
      <c r="A69" s="40" t="s">
        <v>120</v>
      </c>
      <c r="B69" s="37">
        <f>'.'!L57</f>
        <v>-50</v>
      </c>
    </row>
    <row r="70" spans="1:5" x14ac:dyDescent="0.2">
      <c r="A70" s="40" t="s">
        <v>83</v>
      </c>
      <c r="B70" s="31" t="b">
        <f>B$22&lt;=$B69</f>
        <v>0</v>
      </c>
      <c r="C70" s="31" t="b">
        <f>$B$69&lt;=C61</f>
        <v>1</v>
      </c>
      <c r="D70" s="31" t="b">
        <f>B70=C70</f>
        <v>0</v>
      </c>
    </row>
    <row r="71" spans="1:5" x14ac:dyDescent="0.2">
      <c r="A71" s="40" t="s">
        <v>85</v>
      </c>
      <c r="B71" s="31" t="b">
        <f>B$23&lt;=$B69</f>
        <v>0</v>
      </c>
      <c r="C71" s="31" t="b">
        <f>$B$69&lt;=C62</f>
        <v>1</v>
      </c>
      <c r="D71" s="31" t="b">
        <f t="shared" ref="D71:D75" si="6">B71=C71</f>
        <v>0</v>
      </c>
    </row>
    <row r="72" spans="1:5" x14ac:dyDescent="0.2">
      <c r="A72" s="40" t="s">
        <v>87</v>
      </c>
      <c r="B72" s="31" t="b">
        <f>B$24&lt;=$B69</f>
        <v>0</v>
      </c>
      <c r="C72" s="31" t="b">
        <f>$B$69&lt;=C63</f>
        <v>1</v>
      </c>
      <c r="D72" s="31" t="b">
        <f t="shared" si="6"/>
        <v>0</v>
      </c>
    </row>
    <row r="73" spans="1:5" x14ac:dyDescent="0.2">
      <c r="A73" s="40" t="s">
        <v>90</v>
      </c>
      <c r="B73" s="31" t="b">
        <f>B$25&lt;=$B69</f>
        <v>0</v>
      </c>
      <c r="C73" s="31" t="b">
        <f>$B$69&lt;=C64</f>
        <v>1</v>
      </c>
      <c r="D73" s="31" t="b">
        <f t="shared" si="6"/>
        <v>0</v>
      </c>
    </row>
    <row r="74" spans="1:5" x14ac:dyDescent="0.2">
      <c r="A74" s="40" t="s">
        <v>92</v>
      </c>
      <c r="B74" s="31" t="b">
        <f>B$26&lt;=$B69</f>
        <v>0</v>
      </c>
      <c r="C74" s="31" t="b">
        <f>$B$69&lt;=C65</f>
        <v>1</v>
      </c>
      <c r="D74" s="31" t="b">
        <f t="shared" si="6"/>
        <v>0</v>
      </c>
    </row>
    <row r="75" spans="1:5" x14ac:dyDescent="0.2">
      <c r="A75" s="40" t="s">
        <v>127</v>
      </c>
      <c r="B75" s="31" t="b">
        <f>B$27&lt;=$B69</f>
        <v>1</v>
      </c>
      <c r="C75" s="31" t="b">
        <f>$B$69&lt;=C$27</f>
        <v>1</v>
      </c>
      <c r="D75" s="31" t="b">
        <f t="shared" si="6"/>
        <v>1</v>
      </c>
    </row>
    <row r="76" spans="1:5" ht="19" x14ac:dyDescent="0.25">
      <c r="A76" s="40" t="s">
        <v>128</v>
      </c>
      <c r="B76" s="57" t="str">
        <f>IF('.'!D70,'.'!A$22,IF('.'!D71,'.'!A$23,IF('.'!D72,'.'!A$24,IF('.'!D73,'.'!A$25,IF('.'!D74,'.'!A$26,IF('.'!D75,'.'!A$27))))))</f>
        <v>Bitte Angaben vervollständigen</v>
      </c>
    </row>
    <row r="77" spans="1:5" x14ac:dyDescent="0.2">
      <c r="A77" s="40"/>
      <c r="B77" s="40"/>
      <c r="C77" s="40"/>
      <c r="D77" s="40"/>
      <c r="E77" s="40"/>
    </row>
    <row r="78" spans="1:5" x14ac:dyDescent="0.2">
      <c r="A78" s="40"/>
      <c r="B78" s="40"/>
      <c r="C78" s="40"/>
      <c r="D78" s="40"/>
      <c r="E78" s="40"/>
    </row>
    <row r="80" spans="1:5" x14ac:dyDescent="0.2">
      <c r="A80" s="60" t="s">
        <v>138</v>
      </c>
    </row>
    <row r="81" spans="1:2" x14ac:dyDescent="0.2">
      <c r="A81" s="60" t="s">
        <v>139</v>
      </c>
    </row>
    <row r="83" spans="1:2" x14ac:dyDescent="0.2">
      <c r="A83" s="40" t="s">
        <v>140</v>
      </c>
      <c r="B83" s="31" t="s">
        <v>141</v>
      </c>
    </row>
    <row r="84" spans="1:2" x14ac:dyDescent="0.2">
      <c r="A84" s="61" t="str">
        <f>Checkliste!A9</f>
        <v>Bereich 1: Risikomanagement (RM)</v>
      </c>
      <c r="B84" s="51" t="str">
        <f>Checkliste!B30</f>
        <v>Bitte Angaben vervollständigen</v>
      </c>
    </row>
    <row r="85" spans="1:2" x14ac:dyDescent="0.2">
      <c r="A85" s="61" t="str">
        <f>Checkliste!A32</f>
        <v>Bereich 2: Supply-Chain-Management (SCM)</v>
      </c>
      <c r="B85" s="51" t="str">
        <f>Checkliste!B42</f>
        <v>Bitte Angaben vervollständigen</v>
      </c>
    </row>
    <row r="86" spans="1:2" x14ac:dyDescent="0.2">
      <c r="A86" s="61" t="str">
        <f>Checkliste!A44</f>
        <v>Bereich 3: Lieferantenmanagement (LM)</v>
      </c>
      <c r="B86" s="51" t="str">
        <f>Checkliste!B52</f>
        <v>Bitte Angaben vervollständigen</v>
      </c>
    </row>
    <row r="87" spans="1:2" x14ac:dyDescent="0.2">
      <c r="A87" s="61" t="str">
        <f>Checkliste!A54</f>
        <v>Bereich 4: Prozessmanagement &amp; Continuous Improvement</v>
      </c>
      <c r="B87" s="51" t="str">
        <f>Checkliste!B62</f>
        <v>Bitte Angaben vervollständigen</v>
      </c>
    </row>
    <row r="89" spans="1:2" x14ac:dyDescent="0.2">
      <c r="A89" s="30" t="s">
        <v>142</v>
      </c>
    </row>
    <row r="90" spans="1:2" x14ac:dyDescent="0.2">
      <c r="A90" s="31" t="s">
        <v>143</v>
      </c>
    </row>
    <row r="91" spans="1:2" x14ac:dyDescent="0.2">
      <c r="A91" s="31" t="s">
        <v>144</v>
      </c>
      <c r="B91" s="31" t="s">
        <v>82</v>
      </c>
    </row>
    <row r="92" spans="1:2" x14ac:dyDescent="0.2">
      <c r="A92" s="31" t="s">
        <v>145</v>
      </c>
      <c r="B92" s="31" t="s">
        <v>146</v>
      </c>
    </row>
    <row r="93" spans="1:2" x14ac:dyDescent="0.2">
      <c r="A93" s="31" t="s">
        <v>147</v>
      </c>
    </row>
    <row r="94" spans="1:2" x14ac:dyDescent="0.2">
      <c r="A94" s="31" t="s">
        <v>148</v>
      </c>
    </row>
    <row r="96" spans="1:2" x14ac:dyDescent="0.2">
      <c r="A96" s="30" t="s">
        <v>149</v>
      </c>
    </row>
    <row r="97" spans="1:7" x14ac:dyDescent="0.2">
      <c r="A97" s="61" t="str">
        <f>A84</f>
        <v>Bereich 1: Risikomanagement (RM)</v>
      </c>
    </row>
    <row r="98" spans="1:7" x14ac:dyDescent="0.2">
      <c r="A98" s="31" t="str">
        <f>IF(Checkliste!B30='.'!B98,'.'!C98,IF(Checkliste!B30='.'!B99,'.'!C99,IF(Checkliste!B30='.'!B100,'.'!C100,IF(Checkliste!B30='.'!B101,'.'!C101,IF(Checkliste!B30='.'!B102,'.'!C102,IF(Checkliste!B30='.'!B103,'.'!C103,1))))))</f>
        <v>Bitte Angaben vervollständigen</v>
      </c>
      <c r="B98" s="61" t="s">
        <v>94</v>
      </c>
      <c r="C98" s="61" t="s">
        <v>94</v>
      </c>
    </row>
    <row r="99" spans="1:7" x14ac:dyDescent="0.2">
      <c r="A99" s="31">
        <f>VLOOKUP(A98,$A$22:$B$27,2,FALSE)</f>
        <v>-10000</v>
      </c>
      <c r="B99" s="40" t="s">
        <v>82</v>
      </c>
      <c r="C99" s="40" t="s">
        <v>82</v>
      </c>
    </row>
    <row r="100" spans="1:7" x14ac:dyDescent="0.2">
      <c r="B100" s="40" t="s">
        <v>84</v>
      </c>
      <c r="C100" s="40" t="s">
        <v>84</v>
      </c>
    </row>
    <row r="101" spans="1:7" x14ac:dyDescent="0.2">
      <c r="B101" s="40" t="s">
        <v>86</v>
      </c>
      <c r="C101" s="40" t="s">
        <v>86</v>
      </c>
    </row>
    <row r="102" spans="1:7" x14ac:dyDescent="0.2">
      <c r="B102" s="40" t="s">
        <v>89</v>
      </c>
      <c r="C102" s="40" t="s">
        <v>89</v>
      </c>
    </row>
    <row r="103" spans="1:7" x14ac:dyDescent="0.2">
      <c r="B103" s="40" t="s">
        <v>91</v>
      </c>
      <c r="C103" s="40" t="s">
        <v>91</v>
      </c>
    </row>
    <row r="104" spans="1:7" x14ac:dyDescent="0.2">
      <c r="B104" s="40"/>
      <c r="F104" s="31" t="s">
        <v>150</v>
      </c>
    </row>
    <row r="105" spans="1:7" x14ac:dyDescent="0.2">
      <c r="A105" s="61" t="str">
        <f>A85</f>
        <v>Bereich 2: Supply-Chain-Management (SCM)</v>
      </c>
      <c r="F105" s="31" t="s">
        <v>141</v>
      </c>
      <c r="G105" s="31" t="s">
        <v>60</v>
      </c>
    </row>
    <row r="106" spans="1:7" x14ac:dyDescent="0.2">
      <c r="A106" s="31" t="str">
        <f>IF(Checkliste!B42='.'!B106,'.'!C106,IF(Checkliste!B42='.'!B107,'.'!C107,IF(Checkliste!B42='.'!B108,'.'!C108,IF(Checkliste!B42='.'!B109,'.'!C109,IF(Checkliste!B42='.'!B110,'.'!C110,IF(Checkliste!B42='.'!B111,'.'!C111,1))))))</f>
        <v>Bitte Angaben vervollständigen</v>
      </c>
      <c r="B106" s="61" t="s">
        <v>94</v>
      </c>
      <c r="C106" s="61" t="s">
        <v>94</v>
      </c>
      <c r="F106" s="31" t="s">
        <v>8</v>
      </c>
      <c r="G106" s="31" t="s">
        <v>151</v>
      </c>
    </row>
    <row r="107" spans="1:7" x14ac:dyDescent="0.2">
      <c r="A107" s="31">
        <f>VLOOKUP(A106,$A$22:$B$27,2,FALSE)</f>
        <v>-10000</v>
      </c>
      <c r="B107" s="40" t="s">
        <v>82</v>
      </c>
      <c r="C107" s="40" t="s">
        <v>82</v>
      </c>
      <c r="F107" s="31" t="s">
        <v>152</v>
      </c>
      <c r="G107" s="31" t="s">
        <v>151</v>
      </c>
    </row>
    <row r="108" spans="1:7" x14ac:dyDescent="0.2">
      <c r="B108" s="40" t="s">
        <v>84</v>
      </c>
      <c r="C108" s="40" t="s">
        <v>84</v>
      </c>
      <c r="G108" s="31" t="s">
        <v>151</v>
      </c>
    </row>
    <row r="109" spans="1:7" x14ac:dyDescent="0.2">
      <c r="B109" s="40" t="s">
        <v>86</v>
      </c>
      <c r="C109" s="40" t="s">
        <v>86</v>
      </c>
      <c r="F109" s="31" t="s">
        <v>153</v>
      </c>
    </row>
    <row r="110" spans="1:7" x14ac:dyDescent="0.2">
      <c r="B110" s="40" t="s">
        <v>89</v>
      </c>
      <c r="C110" s="40" t="s">
        <v>89</v>
      </c>
      <c r="F110" s="31" t="s">
        <v>154</v>
      </c>
    </row>
    <row r="111" spans="1:7" x14ac:dyDescent="0.2">
      <c r="B111" s="40" t="s">
        <v>91</v>
      </c>
      <c r="C111" s="40" t="s">
        <v>91</v>
      </c>
    </row>
    <row r="112" spans="1:7" x14ac:dyDescent="0.2">
      <c r="B112" s="40"/>
    </row>
    <row r="113" spans="1:3" x14ac:dyDescent="0.2">
      <c r="A113" s="61" t="str">
        <f>A86</f>
        <v>Bereich 3: Lieferantenmanagement (LM)</v>
      </c>
    </row>
    <row r="114" spans="1:3" x14ac:dyDescent="0.2">
      <c r="A114" s="31" t="str">
        <f>IF(Checkliste!B52='.'!B114,'.'!C114,IF(Checkliste!B52='.'!B115,'.'!C115,IF(Checkliste!B52='.'!B116,'.'!C116,IF(Checkliste!B52='.'!B117,'.'!C117,IF(Checkliste!B52='.'!B118,'.'!C118,IF(Checkliste!B52='.'!B119,'.'!C119,1))))))</f>
        <v>Bitte Angaben vervollständigen</v>
      </c>
      <c r="B114" s="61" t="s">
        <v>94</v>
      </c>
      <c r="C114" s="61" t="s">
        <v>94</v>
      </c>
    </row>
    <row r="115" spans="1:3" x14ac:dyDescent="0.2">
      <c r="A115" s="31">
        <f>VLOOKUP(A114,$A$22:$B$27,2,FALSE)</f>
        <v>-10000</v>
      </c>
      <c r="B115" s="40" t="s">
        <v>82</v>
      </c>
      <c r="C115" s="40" t="s">
        <v>82</v>
      </c>
    </row>
    <row r="116" spans="1:3" x14ac:dyDescent="0.2">
      <c r="B116" s="40" t="s">
        <v>84</v>
      </c>
      <c r="C116" s="40" t="s">
        <v>84</v>
      </c>
    </row>
    <row r="117" spans="1:3" x14ac:dyDescent="0.2">
      <c r="B117" s="40" t="s">
        <v>86</v>
      </c>
      <c r="C117" s="40" t="s">
        <v>86</v>
      </c>
    </row>
    <row r="118" spans="1:3" x14ac:dyDescent="0.2">
      <c r="B118" s="40" t="s">
        <v>89</v>
      </c>
      <c r="C118" s="40" t="s">
        <v>89</v>
      </c>
    </row>
    <row r="119" spans="1:3" x14ac:dyDescent="0.2">
      <c r="B119" s="40" t="s">
        <v>91</v>
      </c>
      <c r="C119" s="40" t="s">
        <v>91</v>
      </c>
    </row>
    <row r="121" spans="1:3" x14ac:dyDescent="0.2">
      <c r="A121" s="61" t="str">
        <f>A87</f>
        <v>Bereich 4: Prozessmanagement &amp; Continuous Improvement</v>
      </c>
    </row>
    <row r="122" spans="1:3" x14ac:dyDescent="0.2">
      <c r="A122" s="31" t="str">
        <f>IF(Checkliste!B62='.'!B122,'.'!C122,IF(Checkliste!B62='.'!B123,'.'!C123,IF(Checkliste!B62='.'!B124,'.'!C124,IF(Checkliste!B62='.'!B125,'.'!C125,IF(Checkliste!B62='.'!B126,'.'!C126,IF(Checkliste!B62='.'!B127,'.'!C127,1))))))</f>
        <v>Bitte Angaben vervollständigen</v>
      </c>
      <c r="B122" s="61" t="s">
        <v>94</v>
      </c>
      <c r="C122" s="61" t="s">
        <v>94</v>
      </c>
    </row>
    <row r="123" spans="1:3" x14ac:dyDescent="0.2">
      <c r="A123" s="31">
        <f>VLOOKUP(A122,$A$22:$B$27,2,FALSE)</f>
        <v>-10000</v>
      </c>
      <c r="B123" s="62" t="s">
        <v>82</v>
      </c>
      <c r="C123" s="62" t="s">
        <v>82</v>
      </c>
    </row>
    <row r="124" spans="1:3" x14ac:dyDescent="0.2">
      <c r="B124" s="62" t="s">
        <v>84</v>
      </c>
      <c r="C124" s="62" t="s">
        <v>84</v>
      </c>
    </row>
    <row r="125" spans="1:3" x14ac:dyDescent="0.2">
      <c r="B125" s="62" t="s">
        <v>86</v>
      </c>
      <c r="C125" s="62" t="s">
        <v>86</v>
      </c>
    </row>
    <row r="126" spans="1:3" x14ac:dyDescent="0.2">
      <c r="B126" s="62" t="s">
        <v>89</v>
      </c>
      <c r="C126" s="62" t="s">
        <v>89</v>
      </c>
    </row>
    <row r="127" spans="1:3" x14ac:dyDescent="0.2">
      <c r="B127" s="62" t="s">
        <v>91</v>
      </c>
      <c r="C127" s="62" t="s">
        <v>91</v>
      </c>
    </row>
    <row r="130" spans="1:3" x14ac:dyDescent="0.2">
      <c r="A130" s="31" t="s">
        <v>155</v>
      </c>
    </row>
    <row r="131" spans="1:3" x14ac:dyDescent="0.2">
      <c r="A131" s="31">
        <f>MIN(A99,A107,A115,A123)</f>
        <v>-10000</v>
      </c>
    </row>
    <row r="133" spans="1:3" x14ac:dyDescent="0.2">
      <c r="A133" s="31" t="s">
        <v>156</v>
      </c>
    </row>
    <row r="134" spans="1:3" x14ac:dyDescent="0.2">
      <c r="A134" s="31">
        <f>MIN(A99,A115,A123)</f>
        <v>-10000</v>
      </c>
    </row>
    <row r="136" spans="1:3" x14ac:dyDescent="0.2">
      <c r="A136" s="31" t="s">
        <v>2</v>
      </c>
    </row>
    <row r="137" spans="1:3" x14ac:dyDescent="0.2">
      <c r="A137" s="40" t="s">
        <v>82</v>
      </c>
      <c r="B137" s="31">
        <v>0.98</v>
      </c>
      <c r="C137" s="40" t="s">
        <v>82</v>
      </c>
    </row>
    <row r="138" spans="1:3" x14ac:dyDescent="0.2">
      <c r="A138" s="40" t="s">
        <v>84</v>
      </c>
      <c r="B138" s="31">
        <v>0.75</v>
      </c>
      <c r="C138" s="40" t="s">
        <v>84</v>
      </c>
    </row>
    <row r="139" spans="1:3" x14ac:dyDescent="0.2">
      <c r="A139" s="40" t="s">
        <v>86</v>
      </c>
      <c r="B139" s="31">
        <v>0.5</v>
      </c>
      <c r="C139" s="40" t="s">
        <v>86</v>
      </c>
    </row>
    <row r="140" spans="1:3" x14ac:dyDescent="0.2">
      <c r="A140" s="40" t="s">
        <v>89</v>
      </c>
      <c r="B140" s="31">
        <v>0.3</v>
      </c>
      <c r="C140" s="40" t="s">
        <v>89</v>
      </c>
    </row>
    <row r="141" spans="1:3" x14ac:dyDescent="0.2">
      <c r="A141" s="40" t="s">
        <v>91</v>
      </c>
      <c r="B141" s="31">
        <v>1.0000000000000001E-9</v>
      </c>
      <c r="C141" s="40" t="s">
        <v>91</v>
      </c>
    </row>
    <row r="142" spans="1:3" x14ac:dyDescent="0.2">
      <c r="A142" s="40" t="s">
        <v>94</v>
      </c>
      <c r="B142" s="31">
        <v>-10000</v>
      </c>
      <c r="C142" s="40" t="s">
        <v>94</v>
      </c>
    </row>
    <row r="144" spans="1:3" x14ac:dyDescent="0.2">
      <c r="A144" s="30" t="s">
        <v>157</v>
      </c>
    </row>
    <row r="145" spans="1:2" x14ac:dyDescent="0.2">
      <c r="A145" s="31" t="s">
        <v>158</v>
      </c>
      <c r="B145" s="31" t="s">
        <v>159</v>
      </c>
    </row>
    <row r="146" spans="1:2" x14ac:dyDescent="0.2">
      <c r="A146" s="31">
        <f>IF(Checkliste!B7='.'!A4,'.'!A131,IF(Checkliste!B7='.'!A5,'.'!A134,'.'!B27))</f>
        <v>-10000</v>
      </c>
      <c r="B146" s="31" t="str">
        <f>VLOOKUP(A146,B137:C142,2,FALSE)</f>
        <v>Bitte Angaben vervollständigen</v>
      </c>
    </row>
  </sheetData>
  <sheetProtection algorithmName="SHA-512" hashValue="r/48jPSBnx04/G3MVRKn0U7S+0Ka9hxStx86myhCUP/z/ZpjoudY95T9AlbocOgoc0/GUaRP3KcS77/vlT5h/g==" saltValue="9Tl/FGM3U01M/4bAtDNeRg==" spinCount="100000" sheet="1" objects="1" scenarios="1" selectLockedCells="1" selectUnlockedCells="1"/>
  <phoneticPr fontId="9" type="noConversion"/>
  <conditionalFormatting sqref="B14">
    <cfRule type="cellIs" dxfId="4" priority="9" operator="equal">
      <formula>$A$11</formula>
    </cfRule>
    <cfRule type="cellIs" dxfId="3" priority="10" operator="equal">
      <formula>$A$10</formula>
    </cfRule>
  </conditionalFormatting>
  <conditionalFormatting sqref="E13">
    <cfRule type="cellIs" dxfId="2" priority="2" operator="equal">
      <formula>$A$11</formula>
    </cfRule>
    <cfRule type="cellIs" dxfId="1" priority="3" operator="equal">
      <formula>$A$10</formula>
    </cfRule>
  </conditionalFormatting>
  <conditionalFormatting sqref="A52">
    <cfRule type="cellIs" dxfId="0" priority="1" operator="equal">
      <formula>$F$110</formula>
    </cfRule>
  </conditionalFormatting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Checkliste</vt:lpstr>
      <vt:lpstr>.</vt:lpstr>
      <vt:lpstr>Auswahl_Stimmt_gar_nicht</vt:lpstr>
      <vt:lpstr>Checkliste!Druckbereich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Rinnebach</dc:creator>
  <cp:keywords/>
  <dc:description/>
  <cp:lastModifiedBy>Clemens Rinnebach</cp:lastModifiedBy>
  <cp:revision/>
  <dcterms:created xsi:type="dcterms:W3CDTF">2022-05-17T09:43:25Z</dcterms:created>
  <dcterms:modified xsi:type="dcterms:W3CDTF">2023-03-01T08:38:18Z</dcterms:modified>
  <cp:category/>
  <cp:contentStatus/>
</cp:coreProperties>
</file>